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-15" windowWidth="14520" windowHeight="12810"/>
  </bookViews>
  <sheets>
    <sheet name="รายงานเผยแพร่ 3" sheetId="1" r:id="rId1"/>
    <sheet name="รายงาน 4" sheetId="2" r:id="rId2"/>
  </sheets>
  <definedNames>
    <definedName name="_xlnm.Print_Area" localSheetId="1">'รายงาน 4'!$A$1:$Q$132</definedName>
  </definedNames>
  <calcPr calcId="145621"/>
</workbook>
</file>

<file path=xl/calcChain.xml><?xml version="1.0" encoding="utf-8"?>
<calcChain xmlns="http://schemas.openxmlformats.org/spreadsheetml/2006/main">
  <c r="M131" i="2" l="1"/>
  <c r="L131" i="2"/>
  <c r="N130" i="2"/>
  <c r="N129" i="2"/>
  <c r="N128" i="2"/>
  <c r="O128" i="2"/>
  <c r="J131" i="2"/>
  <c r="P129" i="2"/>
  <c r="O129" i="2"/>
  <c r="P104" i="2"/>
  <c r="O104" i="2"/>
  <c r="O98" i="2"/>
  <c r="L106" i="2"/>
  <c r="I131" i="2"/>
  <c r="P130" i="2"/>
  <c r="O130" i="2"/>
  <c r="K130" i="2"/>
  <c r="K100" i="2"/>
  <c r="K95" i="2"/>
  <c r="P95" i="2"/>
  <c r="O95" i="2"/>
  <c r="K88" i="2"/>
  <c r="P88" i="2"/>
  <c r="O88" i="2"/>
  <c r="J82" i="2"/>
  <c r="J102" i="2" s="1"/>
  <c r="I82" i="2"/>
  <c r="I102" i="2" s="1"/>
  <c r="K77" i="2"/>
  <c r="O77" i="2"/>
  <c r="P77" i="2"/>
  <c r="I79" i="2"/>
  <c r="J71" i="2"/>
  <c r="I71" i="2"/>
  <c r="J66" i="2"/>
  <c r="I66" i="2"/>
  <c r="K54" i="2"/>
  <c r="J37" i="2"/>
  <c r="P37" i="2" s="1"/>
  <c r="I37" i="2"/>
  <c r="O37" i="2" s="1"/>
  <c r="J13" i="2"/>
  <c r="I13" i="2"/>
  <c r="D85" i="2"/>
  <c r="D102" i="2" s="1"/>
  <c r="C85" i="2"/>
  <c r="C102" i="2" s="1"/>
  <c r="P99" i="2"/>
  <c r="O99" i="2"/>
  <c r="E99" i="2"/>
  <c r="P116" i="2"/>
  <c r="O116" i="2"/>
  <c r="E116" i="2"/>
  <c r="P110" i="2"/>
  <c r="O110" i="2"/>
  <c r="E110" i="2"/>
  <c r="P109" i="2"/>
  <c r="O109" i="2"/>
  <c r="E109" i="2"/>
  <c r="C118" i="2"/>
  <c r="D125" i="2"/>
  <c r="D126" i="2" s="1"/>
  <c r="C126" i="2"/>
  <c r="P123" i="2"/>
  <c r="O123" i="2"/>
  <c r="E123" i="2"/>
  <c r="D78" i="2"/>
  <c r="C78" i="2"/>
  <c r="E78" i="2" s="1"/>
  <c r="D76" i="2"/>
  <c r="C76" i="2"/>
  <c r="D63" i="2"/>
  <c r="C63" i="2"/>
  <c r="P62" i="2"/>
  <c r="O62" i="2"/>
  <c r="E62" i="2"/>
  <c r="D54" i="2"/>
  <c r="E54" i="2" s="1"/>
  <c r="P46" i="2"/>
  <c r="O46" i="2"/>
  <c r="E46" i="2"/>
  <c r="D44" i="2"/>
  <c r="C44" i="2"/>
  <c r="P45" i="2"/>
  <c r="O45" i="2"/>
  <c r="E45" i="2"/>
  <c r="P43" i="2"/>
  <c r="O43" i="2"/>
  <c r="E43" i="2"/>
  <c r="P44" i="2"/>
  <c r="D7" i="2"/>
  <c r="D11" i="2" s="1"/>
  <c r="C7" i="2"/>
  <c r="C11" i="2" s="1"/>
  <c r="O11" i="2" s="1"/>
  <c r="P36" i="2"/>
  <c r="O36" i="2"/>
  <c r="E36" i="2"/>
  <c r="P28" i="2"/>
  <c r="O28" i="2"/>
  <c r="E28" i="2"/>
  <c r="P25" i="2"/>
  <c r="O25" i="2"/>
  <c r="E25" i="2"/>
  <c r="D21" i="2"/>
  <c r="D41" i="2" s="1"/>
  <c r="C21" i="2"/>
  <c r="C41" i="2" s="1"/>
  <c r="D118" i="2"/>
  <c r="M106" i="2"/>
  <c r="O108" i="2"/>
  <c r="N105" i="2"/>
  <c r="N104" i="2"/>
  <c r="O105" i="2"/>
  <c r="G34" i="2"/>
  <c r="G41" i="2" s="1"/>
  <c r="G132" i="2" s="1"/>
  <c r="F34" i="2"/>
  <c r="F41" i="2" s="1"/>
  <c r="E20" i="2"/>
  <c r="E14" i="2"/>
  <c r="E15" i="2"/>
  <c r="E16" i="2"/>
  <c r="E18" i="2"/>
  <c r="E19" i="2"/>
  <c r="E22" i="2"/>
  <c r="E23" i="2"/>
  <c r="E24" i="2"/>
  <c r="E26" i="2"/>
  <c r="E27" i="2"/>
  <c r="E29" i="2"/>
  <c r="E30" i="2"/>
  <c r="E32" i="2"/>
  <c r="E31" i="2"/>
  <c r="E33" i="2"/>
  <c r="E35" i="2"/>
  <c r="E38" i="2"/>
  <c r="E39" i="2"/>
  <c r="E40" i="2"/>
  <c r="E47" i="2"/>
  <c r="E48" i="2"/>
  <c r="E49" i="2"/>
  <c r="E50" i="2"/>
  <c r="E51" i="2"/>
  <c r="E52" i="2"/>
  <c r="E53" i="2"/>
  <c r="E55" i="2"/>
  <c r="E56" i="2"/>
  <c r="E57" i="2"/>
  <c r="E58" i="2"/>
  <c r="E59" i="2"/>
  <c r="E60" i="2"/>
  <c r="E61" i="2"/>
  <c r="E64" i="2"/>
  <c r="E65" i="2"/>
  <c r="E73" i="2"/>
  <c r="E68" i="2"/>
  <c r="E69" i="2"/>
  <c r="E70" i="2"/>
  <c r="E72" i="2"/>
  <c r="E74" i="2"/>
  <c r="E75" i="2"/>
  <c r="E86" i="2"/>
  <c r="E89" i="2"/>
  <c r="E90" i="2"/>
  <c r="E91" i="2"/>
  <c r="E92" i="2"/>
  <c r="E81" i="2"/>
  <c r="E83" i="2"/>
  <c r="E84" i="2"/>
  <c r="E87" i="2"/>
  <c r="E93" i="2"/>
  <c r="E94" i="2"/>
  <c r="E96" i="2"/>
  <c r="E97" i="2"/>
  <c r="E98" i="2"/>
  <c r="E100" i="2"/>
  <c r="E101" i="2"/>
  <c r="E108" i="2"/>
  <c r="E111" i="2"/>
  <c r="E112" i="2"/>
  <c r="E113" i="2"/>
  <c r="E114" i="2"/>
  <c r="E115" i="2"/>
  <c r="E117" i="2"/>
  <c r="E120" i="2"/>
  <c r="E121" i="2"/>
  <c r="E122" i="2"/>
  <c r="E125" i="2"/>
  <c r="E124" i="2"/>
  <c r="E17" i="2"/>
  <c r="E8" i="2"/>
  <c r="E9" i="2"/>
  <c r="E10" i="2"/>
  <c r="E85" i="2" l="1"/>
  <c r="K13" i="2"/>
  <c r="K71" i="2"/>
  <c r="Q129" i="2"/>
  <c r="N131" i="2"/>
  <c r="J41" i="2"/>
  <c r="O131" i="2"/>
  <c r="K37" i="2"/>
  <c r="K66" i="2"/>
  <c r="K102" i="2"/>
  <c r="J79" i="2"/>
  <c r="K82" i="2"/>
  <c r="K131" i="2"/>
  <c r="I41" i="2"/>
  <c r="Q130" i="2"/>
  <c r="Q95" i="2"/>
  <c r="Q88" i="2"/>
  <c r="Q77" i="2"/>
  <c r="Q37" i="2"/>
  <c r="Q99" i="2"/>
  <c r="O102" i="2"/>
  <c r="E102" i="2"/>
  <c r="Q110" i="2"/>
  <c r="Q109" i="2"/>
  <c r="E76" i="2"/>
  <c r="Q116" i="2"/>
  <c r="Q123" i="2"/>
  <c r="C79" i="2"/>
  <c r="D79" i="2"/>
  <c r="C66" i="2"/>
  <c r="E63" i="2"/>
  <c r="Q62" i="2"/>
  <c r="D66" i="2"/>
  <c r="D132" i="2" s="1"/>
  <c r="Q46" i="2"/>
  <c r="E44" i="2"/>
  <c r="O44" i="2"/>
  <c r="Q44" i="2" s="1"/>
  <c r="Q43" i="2"/>
  <c r="H34" i="2"/>
  <c r="L132" i="2"/>
  <c r="Q45" i="2"/>
  <c r="M132" i="2"/>
  <c r="E7" i="2"/>
  <c r="Q36" i="2"/>
  <c r="Q28" i="2"/>
  <c r="Q25" i="2"/>
  <c r="E21" i="2"/>
  <c r="E41" i="2"/>
  <c r="F132" i="2"/>
  <c r="N106" i="2"/>
  <c r="E126" i="2"/>
  <c r="E11" i="2"/>
  <c r="E118" i="2"/>
  <c r="J132" i="2" l="1"/>
  <c r="P132" i="2" s="1"/>
  <c r="K79" i="2"/>
  <c r="I132" i="2"/>
  <c r="K41" i="2"/>
  <c r="C132" i="2"/>
  <c r="E79" i="2"/>
  <c r="E66" i="2"/>
  <c r="H41" i="2"/>
  <c r="H132" i="2" s="1"/>
  <c r="K132" i="2"/>
  <c r="N132" i="2"/>
  <c r="P128" i="2"/>
  <c r="P131" i="2" s="1"/>
  <c r="P126" i="2"/>
  <c r="O126" i="2"/>
  <c r="P124" i="2"/>
  <c r="O124" i="2"/>
  <c r="P125" i="2"/>
  <c r="O125" i="2"/>
  <c r="P122" i="2"/>
  <c r="O122" i="2"/>
  <c r="P121" i="2"/>
  <c r="O121" i="2"/>
  <c r="P120" i="2"/>
  <c r="O120" i="2"/>
  <c r="P118" i="2"/>
  <c r="O118" i="2"/>
  <c r="P117" i="2"/>
  <c r="O117" i="2"/>
  <c r="P115" i="2"/>
  <c r="O115" i="2"/>
  <c r="P114" i="2"/>
  <c r="O114" i="2"/>
  <c r="P113" i="2"/>
  <c r="O113" i="2"/>
  <c r="P112" i="2"/>
  <c r="O112" i="2"/>
  <c r="P111" i="2"/>
  <c r="O111" i="2"/>
  <c r="P108" i="2"/>
  <c r="Q108" i="2" s="1"/>
  <c r="P106" i="2"/>
  <c r="O106" i="2"/>
  <c r="P105" i="2"/>
  <c r="Q105" i="2" s="1"/>
  <c r="Q104" i="2"/>
  <c r="P102" i="2"/>
  <c r="P101" i="2"/>
  <c r="O101" i="2"/>
  <c r="P100" i="2"/>
  <c r="O100" i="2"/>
  <c r="P98" i="2"/>
  <c r="P97" i="2"/>
  <c r="O97" i="2"/>
  <c r="P96" i="2"/>
  <c r="O96" i="2"/>
  <c r="P94" i="2"/>
  <c r="O94" i="2"/>
  <c r="P93" i="2"/>
  <c r="O93" i="2"/>
  <c r="P87" i="2"/>
  <c r="O87" i="2"/>
  <c r="P85" i="2"/>
  <c r="O85" i="2"/>
  <c r="P84" i="2"/>
  <c r="O84" i="2"/>
  <c r="P83" i="2"/>
  <c r="O83" i="2"/>
  <c r="P82" i="2"/>
  <c r="O82" i="2"/>
  <c r="P81" i="2"/>
  <c r="O81" i="2"/>
  <c r="P92" i="2"/>
  <c r="O92" i="2"/>
  <c r="P91" i="2"/>
  <c r="O91" i="2"/>
  <c r="P90" i="2"/>
  <c r="O90" i="2"/>
  <c r="P89" i="2"/>
  <c r="O89" i="2"/>
  <c r="P86" i="2"/>
  <c r="O86" i="2"/>
  <c r="P79" i="2"/>
  <c r="O79" i="2"/>
  <c r="P76" i="2"/>
  <c r="O76" i="2"/>
  <c r="P75" i="2"/>
  <c r="O75" i="2"/>
  <c r="P74" i="2"/>
  <c r="O74" i="2"/>
  <c r="P72" i="2"/>
  <c r="O72" i="2"/>
  <c r="P71" i="2"/>
  <c r="O71" i="2"/>
  <c r="P70" i="2"/>
  <c r="O70" i="2"/>
  <c r="P69" i="2"/>
  <c r="O69" i="2"/>
  <c r="P68" i="2"/>
  <c r="O68" i="2"/>
  <c r="P73" i="2"/>
  <c r="O73" i="2"/>
  <c r="P78" i="2"/>
  <c r="O78" i="2"/>
  <c r="P66" i="2"/>
  <c r="O66" i="2"/>
  <c r="P65" i="2"/>
  <c r="O65" i="2"/>
  <c r="P64" i="2"/>
  <c r="O64" i="2"/>
  <c r="P63" i="2"/>
  <c r="O63" i="2"/>
  <c r="P61" i="2"/>
  <c r="O61" i="2"/>
  <c r="P60" i="2"/>
  <c r="O60" i="2"/>
  <c r="P59" i="2"/>
  <c r="O59" i="2"/>
  <c r="P58" i="2"/>
  <c r="O58" i="2"/>
  <c r="P57" i="2"/>
  <c r="O57" i="2"/>
  <c r="P56" i="2"/>
  <c r="O56" i="2"/>
  <c r="P55" i="2"/>
  <c r="O55" i="2"/>
  <c r="P53" i="2"/>
  <c r="O53" i="2"/>
  <c r="P52" i="2"/>
  <c r="O52" i="2"/>
  <c r="P54" i="2"/>
  <c r="O54" i="2"/>
  <c r="P51" i="2"/>
  <c r="O51" i="2"/>
  <c r="P50" i="2"/>
  <c r="O50" i="2"/>
  <c r="P49" i="2"/>
  <c r="O49" i="2"/>
  <c r="P48" i="2"/>
  <c r="O48" i="2"/>
  <c r="P47" i="2"/>
  <c r="O47" i="2"/>
  <c r="P41" i="2"/>
  <c r="O41" i="2"/>
  <c r="P40" i="2"/>
  <c r="O40" i="2"/>
  <c r="P39" i="2"/>
  <c r="O39" i="2"/>
  <c r="P38" i="2"/>
  <c r="O38" i="2"/>
  <c r="P35" i="2"/>
  <c r="O35" i="2"/>
  <c r="P34" i="2"/>
  <c r="O34" i="2"/>
  <c r="P33" i="2"/>
  <c r="O33" i="2"/>
  <c r="P31" i="2"/>
  <c r="O31" i="2"/>
  <c r="P32" i="2"/>
  <c r="O32" i="2"/>
  <c r="P30" i="2"/>
  <c r="O30" i="2"/>
  <c r="P29" i="2"/>
  <c r="O29" i="2"/>
  <c r="P27" i="2"/>
  <c r="O27" i="2"/>
  <c r="P26" i="2"/>
  <c r="O26" i="2"/>
  <c r="P24" i="2"/>
  <c r="O24" i="2"/>
  <c r="P23" i="2"/>
  <c r="O23" i="2"/>
  <c r="P22" i="2"/>
  <c r="O22" i="2"/>
  <c r="P21" i="2"/>
  <c r="O21" i="2"/>
  <c r="P19" i="2"/>
  <c r="O19" i="2"/>
  <c r="P18" i="2"/>
  <c r="O18" i="2"/>
  <c r="P16" i="2"/>
  <c r="O16" i="2"/>
  <c r="P15" i="2"/>
  <c r="O15" i="2"/>
  <c r="P14" i="2"/>
  <c r="O14" i="2"/>
  <c r="P13" i="2"/>
  <c r="O13" i="2"/>
  <c r="P20" i="2"/>
  <c r="O20" i="2"/>
  <c r="P17" i="2"/>
  <c r="O17" i="2"/>
  <c r="P11" i="2"/>
  <c r="Q11" i="2" s="1"/>
  <c r="P10" i="2"/>
  <c r="O10" i="2"/>
  <c r="P9" i="2"/>
  <c r="O9" i="2"/>
  <c r="P8" i="2"/>
  <c r="O8" i="2"/>
  <c r="P7" i="2"/>
  <c r="O7" i="2"/>
  <c r="O132" i="2" l="1"/>
  <c r="Q132" i="2" s="1"/>
  <c r="E132" i="2"/>
  <c r="Q21" i="2"/>
  <c r="Q26" i="2"/>
  <c r="Q29" i="2"/>
  <c r="Q35" i="2"/>
  <c r="Q13" i="2"/>
  <c r="Q27" i="2"/>
  <c r="Q31" i="2"/>
  <c r="Q33" i="2"/>
  <c r="Q32" i="2"/>
  <c r="Q56" i="2"/>
  <c r="Q30" i="2"/>
  <c r="Q91" i="2"/>
  <c r="Q94" i="2"/>
  <c r="Q97" i="2"/>
  <c r="Q100" i="2"/>
  <c r="Q92" i="2"/>
  <c r="Q81" i="2"/>
  <c r="Q93" i="2"/>
  <c r="Q96" i="2"/>
  <c r="Q98" i="2"/>
  <c r="Q101" i="2"/>
  <c r="Q23" i="2"/>
  <c r="Q20" i="2"/>
  <c r="Q18" i="2"/>
  <c r="Q17" i="2"/>
  <c r="Q15" i="2"/>
  <c r="Q14" i="2"/>
  <c r="Q38" i="2"/>
  <c r="Q40" i="2"/>
  <c r="Q48" i="2"/>
  <c r="Q50" i="2"/>
  <c r="Q51" i="2"/>
  <c r="Q52" i="2"/>
  <c r="Q55" i="2"/>
  <c r="Q57" i="2"/>
  <c r="Q59" i="2"/>
  <c r="Q61" i="2"/>
  <c r="Q64" i="2"/>
  <c r="Q74" i="2"/>
  <c r="Q76" i="2"/>
  <c r="Q86" i="2"/>
  <c r="Q90" i="2"/>
  <c r="Q87" i="2"/>
  <c r="Q58" i="2"/>
  <c r="Q60" i="2"/>
  <c r="Q63" i="2"/>
  <c r="Q65" i="2"/>
  <c r="Q78" i="2"/>
  <c r="Q68" i="2"/>
  <c r="Q70" i="2"/>
  <c r="Q72" i="2"/>
  <c r="Q75" i="2"/>
  <c r="Q79" i="2"/>
  <c r="Q89" i="2"/>
  <c r="Q111" i="2"/>
  <c r="Q112" i="2"/>
  <c r="Q114" i="2"/>
  <c r="Q117" i="2"/>
  <c r="Q121" i="2"/>
  <c r="Q125" i="2"/>
  <c r="Q83" i="2"/>
  <c r="Q85" i="2"/>
  <c r="Q16" i="2"/>
  <c r="Q19" i="2"/>
  <c r="Q22" i="2"/>
  <c r="Q24" i="2"/>
  <c r="Q39" i="2"/>
  <c r="Q47" i="2"/>
  <c r="Q49" i="2"/>
  <c r="Q54" i="2"/>
  <c r="Q53" i="2"/>
  <c r="Q73" i="2"/>
  <c r="Q69" i="2"/>
  <c r="Q71" i="2"/>
  <c r="Q82" i="2"/>
  <c r="Q84" i="2"/>
  <c r="Q113" i="2"/>
  <c r="Q115" i="2"/>
  <c r="Q120" i="2"/>
  <c r="Q122" i="2"/>
  <c r="Q124" i="2"/>
  <c r="Q128" i="2"/>
  <c r="Q8" i="2"/>
  <c r="Q10" i="2"/>
  <c r="Q7" i="2"/>
  <c r="Q9" i="2"/>
  <c r="Q131" i="2"/>
  <c r="Q126" i="2"/>
  <c r="Q118" i="2"/>
  <c r="Q106" i="2"/>
  <c r="Q102" i="2"/>
  <c r="Q66" i="2"/>
  <c r="Q41" i="2"/>
  <c r="Q34" i="2"/>
</calcChain>
</file>

<file path=xl/sharedStrings.xml><?xml version="1.0" encoding="utf-8"?>
<sst xmlns="http://schemas.openxmlformats.org/spreadsheetml/2006/main" count="191" uniqueCount="131">
  <si>
    <t xml:space="preserve">รายงานจำนวนนักศึกษาทั้งหมด (เฉพาะมีสถานภาพเป็นนักศึกษา) และจำนวนบุคลากรสายวิชาการจำแนกตามคณะ </t>
  </si>
  <si>
    <t>รายงานเผยแพร่ 3</t>
  </si>
  <si>
    <t>คณะ</t>
  </si>
  <si>
    <t>กลุ่มสาขาวิชาเรียน(นักศึกษา)/กลุ่มสาขาวิชาที่สอน(อาจารย์)</t>
  </si>
  <si>
    <t>การศึกษา</t>
  </si>
  <si>
    <t>มนุษยศาสตร์และศิลป</t>
  </si>
  <si>
    <t>สังคมและพฤติกรรมศาสตร์</t>
  </si>
  <si>
    <t>วิทยาศาสตร์</t>
  </si>
  <si>
    <t>วิศวกรรม</t>
  </si>
  <si>
    <t>เกษตรศาสตร์</t>
  </si>
  <si>
    <t>สุขภาพและสวัสดิการ</t>
  </si>
  <si>
    <t>บริการ</t>
  </si>
  <si>
    <t>คณะครุศาสตร์</t>
  </si>
  <si>
    <t>บุคลากรสายวิชาการ</t>
  </si>
  <si>
    <t>นักศึกษาทั้งหมด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</si>
  <si>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</si>
  <si>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</si>
  <si>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</si>
  <si>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คณะเทคโนโลยีการเกษตร</t>
  </si>
  <si>
    <t>บัณฑิตวิทยาลัย</t>
  </si>
  <si>
    <t>วิทยาลัยนานาชาติ</t>
  </si>
  <si>
    <t>วิทยาลัยแม่ฮ่องสอน</t>
  </si>
  <si>
    <t>สถาบันพัฒนาเศรษฐกิจและ
เทคโนโลยีชุมชนแห่งเอเชีย</t>
  </si>
  <si>
    <t>รายงานเผยแพร่ 4</t>
  </si>
  <si>
    <t>คณะ / สาขาวิชา</t>
  </si>
  <si>
    <t>ระดับการศึกษา</t>
  </si>
  <si>
    <t>รวมทั้งหมด</t>
  </si>
  <si>
    <t>ป.ตรี</t>
  </si>
  <si>
    <t>ป.บัณฑิต</t>
  </si>
  <si>
    <t>ป.โท</t>
  </si>
  <si>
    <t>ป.เอก</t>
  </si>
  <si>
    <t>ชาย</t>
  </si>
  <si>
    <t>หญิง</t>
  </si>
  <si>
    <t>รวม</t>
  </si>
  <si>
    <t>พืชศาสตร์</t>
  </si>
  <si>
    <t>วิทยาศาสตร์และเทคโนโลยีการอาหาร</t>
  </si>
  <si>
    <t>สัตวศาสตร์</t>
  </si>
  <si>
    <t>คณะเทคโนโลยีการเกษตร Total</t>
  </si>
  <si>
    <t>เคมี</t>
  </si>
  <si>
    <t>การบริหารการศึกษา</t>
  </si>
  <si>
    <t>การประถมศึกษา</t>
  </si>
  <si>
    <t>การศึกษาปฐมวัย</t>
  </si>
  <si>
    <t>การศึกษาพิเศษ</t>
  </si>
  <si>
    <t>คณิตศาสตร์</t>
  </si>
  <si>
    <t>คอมพิวเตอร์ศึกษา</t>
  </si>
  <si>
    <t>จิตวิทยา</t>
  </si>
  <si>
    <t>จิตวิทยาการศึกษาและการแนะแนว</t>
  </si>
  <si>
    <t>ชีววิทยา</t>
  </si>
  <si>
    <t>ดนตรีศึกษา</t>
  </si>
  <si>
    <t>นาฏศิลป์</t>
  </si>
  <si>
    <t>นาฏศิลป์ไทย</t>
  </si>
  <si>
    <t>พลศึกษา</t>
  </si>
  <si>
    <t>ฟิสิกส์</t>
  </si>
  <si>
    <t>ภาษาไทย</t>
  </si>
  <si>
    <t>ภาษาจีน</t>
  </si>
  <si>
    <t>ภาษาอังกฤษ</t>
  </si>
  <si>
    <t>วิชาชีพครู</t>
  </si>
  <si>
    <t>ศิลปศึกษา</t>
  </si>
  <si>
    <t>สังคมศึกษา</t>
  </si>
  <si>
    <t>อุตสาหกรรมและเทคโนโลยีศึกษา</t>
  </si>
  <si>
    <t>คณะครุศาสตร์ Total</t>
  </si>
  <si>
    <t>การพัฒนาชุมชน</t>
  </si>
  <si>
    <t>ดุริยางค์ไทย</t>
  </si>
  <si>
    <t>ดุริยางค์สากล</t>
  </si>
  <si>
    <t>นาฏศิลป์และการละคร</t>
  </si>
  <si>
    <t>นิติศาสตร์</t>
  </si>
  <si>
    <t>ภาษาเกาหลี</t>
  </si>
  <si>
    <t>ภาษาญี่ปุ่น</t>
  </si>
  <si>
    <t>ภาษาฝรั่งเศสธุรกิจ</t>
  </si>
  <si>
    <t>ภาษาอังกฤษธุรกิจ</t>
  </si>
  <si>
    <t>ภูมิสารสนเทศ</t>
  </si>
  <si>
    <t>รัฐประศาสนศาสตร์</t>
  </si>
  <si>
    <t>วัฒนธรรมศึกษา</t>
  </si>
  <si>
    <t>วิจิตรศิลป์และประยุกต์ศิลป์</t>
  </si>
  <si>
    <t>สารสนเทศศาสตร์</t>
  </si>
  <si>
    <t>ออกแบบประยุกต์ศิลป์</t>
  </si>
  <si>
    <t>อุตสาหกรรมการท่องเที่ยว</t>
  </si>
  <si>
    <t>คณะมนุษยศาสตร์และสังคมศาสตร์ Total</t>
  </si>
  <si>
    <t>เศรษฐศาสตร์</t>
  </si>
  <si>
    <t>การเป็นผู้ประกอบการ</t>
  </si>
  <si>
    <t>การจัดการ</t>
  </si>
  <si>
    <t>การตลาด</t>
  </si>
  <si>
    <t>การบริหารทรัพยากรมนุษย์</t>
  </si>
  <si>
    <t>การบริหารธุรกิจ</t>
  </si>
  <si>
    <t>การบัญชี</t>
  </si>
  <si>
    <t>คอมพิวเตอร์ธุรกิจ</t>
  </si>
  <si>
    <t>ธุรกิจระหว่างประเทศ</t>
  </si>
  <si>
    <t>นิเทศศาสตร์</t>
  </si>
  <si>
    <t>คณะวิทยาการจัดการ Total</t>
  </si>
  <si>
    <t>เทคโนโลยีเซรามิก</t>
  </si>
  <si>
    <t>เทคโนโลยีวิศวกรรมการก่อสร้าง</t>
  </si>
  <si>
    <t>เทคโนโลยีสถาปัตยกรรม</t>
  </si>
  <si>
    <t>เทคโนโลยีสารสนเทศ</t>
  </si>
  <si>
    <t>การโปรแกรมและการรักษาความปลอดภัยบนเว็บ</t>
  </si>
  <si>
    <t>การสอนวิทยาศาสตร์</t>
  </si>
  <si>
    <t>การออกแบบผลิตภัณฑ์</t>
  </si>
  <si>
    <t>คหกรรมศาสตร์</t>
  </si>
  <si>
    <t>วิทยาการคอมพิวเตอร์</t>
  </si>
  <si>
    <t>วิทยาศาสตร์สิ่งแวดล้อม</t>
  </si>
  <si>
    <t>สถิติประยุกต์</t>
  </si>
  <si>
    <t>สาธารณสุขศาสตร์</t>
  </si>
  <si>
    <t>ออกแบบผลิตภัณฑ์</t>
  </si>
  <si>
    <t>คณะวิทยาศาสตร์และเทคโนโลยี Total</t>
  </si>
  <si>
    <t>ภูมิภาคลุ่มน้ำโขงและสาละวินศึกษา</t>
  </si>
  <si>
    <t>หลักสูตรและการสอน</t>
  </si>
  <si>
    <t>บัณฑิตวิทยาลัย Total</t>
  </si>
  <si>
    <t>วิทยาลัยแม่ฮ่องสอน Total</t>
  </si>
  <si>
    <t>ภาษาจีนธุรกิจ</t>
  </si>
  <si>
    <t>ภาษาอังกฤษเพื่อการสื่อสารระหว่างประเทศ</t>
  </si>
  <si>
    <t>ภาษาอังกฤษธุรกิจระหว่างประเทศ</t>
  </si>
  <si>
    <t>วิทยาลัยนานาชาติ Total</t>
  </si>
  <si>
    <t>สถาบันพัฒนาเศรษฐกิจและเทคโนโลยีชุมชนแห่งเอเชีย</t>
  </si>
  <si>
    <t>การพัฒนาเศรษฐกิจและเทคโนโลยีชุมชน</t>
  </si>
  <si>
    <t>สถาบันพัฒนาเศรษฐกิจและเทคโนโลยีชุมชนแห่งเอเชีย Total</t>
  </si>
  <si>
    <t>และกลุ่มสาขาวิชา ภาคการศึกษา 1-2559</t>
  </si>
  <si>
    <t xml:space="preserve">รายงานจำนวนนักศึกษาทั้งหมด (เฉพาะที่มีสถานะเป็นนักศึกษา) ภาคการศึกษา 1-2559 จำแนกตามคณะ สาขาวิชา ระดับการศึกษา และเพศ  </t>
  </si>
  <si>
    <t>เทคโนโลยีการศึกษา</t>
  </si>
  <si>
    <t>วิทยาศาสตร์ทั่วไป</t>
  </si>
  <si>
    <t>การท่องเที่ยวและการโรงแรม</t>
  </si>
  <si>
    <t>การท่องเที่ยว</t>
  </si>
  <si>
    <t>ดนตรีสากล</t>
  </si>
  <si>
    <t>ศิลปะและการออกแบบ</t>
  </si>
  <si>
    <t>การจัดการธุรกิจนานาชาติ</t>
  </si>
  <si>
    <t>สาธารณสุขชุมชน</t>
  </si>
  <si>
    <t>วิทยาศาสตร์และเทคโนโลยีสิ่งแวดล้อม</t>
  </si>
  <si>
    <t>สื่อและการสื่อสารเชิงกลยุทธ์</t>
  </si>
  <si>
    <t>เทคโนโลยีชีวภาพ</t>
  </si>
  <si>
    <t>วิทยาศาสตร์การกีฬาและการออกกำลังกาย</t>
  </si>
  <si>
    <t>พลังงานชุมชนและสิ่งแวดล้อม</t>
  </si>
  <si>
    <t>ผู้นำทางการศึกษาและการพัฒนาทรัพยากรมนุษย์</t>
  </si>
  <si>
    <t>เทคโนโลยีสารสนเทศเพื่อธุรกิจและการศึกษา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</si>
</sst>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87" formatCode="_(* #,##0.00_);_(* \(#,##0.00\);_(* &quot;-&quot;??_);_(@_)"/>
    <numFmt numFmtId="188" formatCode="_(* #,##0_);_(* \(#,##0\);_(* &quot;-&quot;??_);_(@_)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8" tint="-0.499984740745262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4"/>
      <color theme="0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16"/>
      <color theme="2" tint="-0.749992370372631"/>
      <name val="TH SarabunPSK"/>
      <family val="2"/>
    </font>
    <font>
      <b/>
      <sz val="16"/>
      <color theme="3" tint="-0.499984740745262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</cellStyleXfs>
  <cellXfs count="54">
    <xf numFmtId="0" fontId="0" fillId="0" borderId="0" xfId="0"/>
    <xf numFmtId="0" fontId="3" fillId="0" borderId="0" xfId="2" applyFont="1"/>
    <xf numFmtId="0" fontId="4" fillId="0" borderId="0" xfId="2" applyFont="1"/>
    <xf numFmtId="0" fontId="6" fillId="0" borderId="0" xfId="3" applyFont="1"/>
    <xf numFmtId="0" fontId="3" fillId="0" borderId="0" xfId="2" applyFont="1" applyAlignment="1">
      <alignment horizontal="center"/>
    </xf>
    <xf numFmtId="0" fontId="7" fillId="0" borderId="0" xfId="2" applyFont="1"/>
    <xf numFmtId="0" fontId="9" fillId="2" borderId="1" xfId="2" applyFont="1" applyFill="1" applyBorder="1" applyAlignment="1">
      <alignment horizontal="center" vertical="top" wrapText="1"/>
    </xf>
    <xf numFmtId="0" fontId="7" fillId="0" borderId="5" xfId="2" applyFont="1" applyBorder="1"/>
    <xf numFmtId="41" fontId="11" fillId="3" borderId="5" xfId="2" applyNumberFormat="1" applyFont="1" applyFill="1" applyBorder="1" applyAlignment="1">
      <alignment horizontal="center"/>
    </xf>
    <xf numFmtId="0" fontId="7" fillId="0" borderId="6" xfId="2" applyFont="1" applyBorder="1"/>
    <xf numFmtId="41" fontId="11" fillId="0" borderId="6" xfId="2" applyNumberFormat="1" applyFont="1" applyBorder="1" applyAlignment="1">
      <alignment horizontal="center"/>
    </xf>
    <xf numFmtId="0" fontId="7" fillId="0" borderId="7" xfId="2" applyFont="1" applyBorder="1"/>
    <xf numFmtId="41" fontId="11" fillId="3" borderId="7" xfId="2" applyNumberFormat="1" applyFont="1" applyFill="1" applyBorder="1" applyAlignment="1">
      <alignment horizontal="center"/>
    </xf>
    <xf numFmtId="41" fontId="11" fillId="0" borderId="6" xfId="2" applyNumberFormat="1" applyFont="1" applyFill="1" applyBorder="1" applyAlignment="1">
      <alignment horizontal="center"/>
    </xf>
    <xf numFmtId="0" fontId="13" fillId="0" borderId="0" xfId="4" applyFont="1"/>
    <xf numFmtId="0" fontId="3" fillId="0" borderId="0" xfId="4" applyFont="1"/>
    <xf numFmtId="0" fontId="14" fillId="0" borderId="0" xfId="4" applyFont="1"/>
    <xf numFmtId="0" fontId="15" fillId="0" borderId="0" xfId="4" applyFont="1" applyAlignment="1">
      <alignment horizontal="right"/>
    </xf>
    <xf numFmtId="0" fontId="7" fillId="0" borderId="0" xfId="4" applyFont="1"/>
    <xf numFmtId="0" fontId="16" fillId="4" borderId="1" xfId="4" applyFont="1" applyFill="1" applyBorder="1" applyAlignment="1">
      <alignment horizontal="center"/>
    </xf>
    <xf numFmtId="0" fontId="3" fillId="0" borderId="9" xfId="4" applyFont="1" applyBorder="1"/>
    <xf numFmtId="0" fontId="3" fillId="0" borderId="10" xfId="4" applyFont="1" applyBorder="1"/>
    <xf numFmtId="188" fontId="3" fillId="0" borderId="5" xfId="1" applyNumberFormat="1" applyFont="1" applyBorder="1"/>
    <xf numFmtId="0" fontId="7" fillId="0" borderId="11" xfId="4" applyFont="1" applyBorder="1"/>
    <xf numFmtId="0" fontId="7" fillId="0" borderId="12" xfId="4" applyFont="1" applyBorder="1"/>
    <xf numFmtId="188" fontId="7" fillId="0" borderId="13" xfId="1" applyNumberFormat="1" applyFont="1" applyBorder="1"/>
    <xf numFmtId="0" fontId="3" fillId="5" borderId="11" xfId="4" applyFont="1" applyFill="1" applyBorder="1"/>
    <xf numFmtId="0" fontId="3" fillId="5" borderId="12" xfId="4" applyFont="1" applyFill="1" applyBorder="1"/>
    <xf numFmtId="188" fontId="3" fillId="5" borderId="13" xfId="1" applyNumberFormat="1" applyFont="1" applyFill="1" applyBorder="1"/>
    <xf numFmtId="0" fontId="3" fillId="0" borderId="11" xfId="4" applyFont="1" applyBorder="1"/>
    <xf numFmtId="0" fontId="3" fillId="0" borderId="12" xfId="4" applyFont="1" applyBorder="1"/>
    <xf numFmtId="188" fontId="3" fillId="0" borderId="13" xfId="1" applyNumberFormat="1" applyFont="1" applyBorder="1"/>
    <xf numFmtId="0" fontId="3" fillId="5" borderId="14" xfId="4" applyFont="1" applyFill="1" applyBorder="1"/>
    <xf numFmtId="0" fontId="3" fillId="5" borderId="15" xfId="4" applyFont="1" applyFill="1" applyBorder="1"/>
    <xf numFmtId="188" fontId="3" fillId="5" borderId="8" xfId="1" applyNumberFormat="1" applyFont="1" applyFill="1" applyBorder="1"/>
    <xf numFmtId="188" fontId="3" fillId="6" borderId="1" xfId="1" applyNumberFormat="1" applyFont="1" applyFill="1" applyBorder="1"/>
    <xf numFmtId="0" fontId="4" fillId="0" borderId="0" xfId="4" applyFont="1"/>
    <xf numFmtId="0" fontId="3" fillId="6" borderId="4" xfId="4" applyFont="1" applyFill="1" applyBorder="1" applyAlignment="1">
      <alignment horizontal="center"/>
    </xf>
    <xf numFmtId="0" fontId="16" fillId="4" borderId="1" xfId="4" applyFont="1" applyFill="1" applyBorder="1" applyAlignment="1">
      <alignment horizontal="center" vertical="center"/>
    </xf>
    <xf numFmtId="0" fontId="10" fillId="0" borderId="1" xfId="2" applyFont="1" applyBorder="1" applyAlignment="1">
      <alignment horizontal="left" vertical="top"/>
    </xf>
    <xf numFmtId="0" fontId="5" fillId="0" borderId="0" xfId="2" applyFont="1" applyAlignment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0" fillId="0" borderId="5" xfId="2" applyFont="1" applyBorder="1" applyAlignment="1">
      <alignment horizontal="left" vertical="top"/>
    </xf>
    <xf numFmtId="0" fontId="10" fillId="0" borderId="8" xfId="2" applyFont="1" applyBorder="1" applyAlignment="1">
      <alignment horizontal="left" vertical="top"/>
    </xf>
    <xf numFmtId="0" fontId="10" fillId="0" borderId="1" xfId="2" applyFont="1" applyBorder="1" applyAlignment="1">
      <alignment horizontal="left" vertical="top" wrapText="1"/>
    </xf>
    <xf numFmtId="0" fontId="3" fillId="6" borderId="2" xfId="4" applyFont="1" applyFill="1" applyBorder="1" applyAlignment="1">
      <alignment horizontal="center"/>
    </xf>
    <xf numFmtId="0" fontId="3" fillId="6" borderId="4" xfId="4" applyFont="1" applyFill="1" applyBorder="1" applyAlignment="1">
      <alignment horizontal="center"/>
    </xf>
    <xf numFmtId="0" fontId="16" fillId="4" borderId="1" xfId="4" applyFont="1" applyFill="1" applyBorder="1" applyAlignment="1">
      <alignment horizontal="center" vertical="center"/>
    </xf>
    <xf numFmtId="0" fontId="16" fillId="4" borderId="1" xfId="4" applyFont="1" applyFill="1" applyBorder="1" applyAlignment="1">
      <alignment horizontal="center"/>
    </xf>
    <xf numFmtId="188" fontId="7" fillId="0" borderId="0" xfId="4" applyNumberFormat="1" applyFont="1"/>
    <xf numFmtId="188" fontId="3" fillId="0" borderId="0" xfId="4" applyNumberFormat="1" applyFont="1"/>
  </cellXfs>
  <cellStyles count="5">
    <cellStyle name="Comma" xfId="1" builtinId="3"/>
    <cellStyle name="Normal" xfId="0" builtinId="0"/>
    <cellStyle name="Normal 2" xfId="3"/>
    <cellStyle name="Normal 2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23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5" x14ac:dyDescent="0.25"/>
  <cols>
    <col min="1" max="1" width="24.375" style="3" customWidth="1"/>
    <col min="2" max="2" width="16.375" style="3" customWidth="1"/>
    <col min="3" max="3" width="10.5" style="3" customWidth="1"/>
    <col min="4" max="4" width="15.125" style="3" bestFit="1" customWidth="1"/>
    <col min="5" max="5" width="15.5" style="3" customWidth="1"/>
    <col min="6" max="7" width="10.5" style="3" customWidth="1"/>
    <col min="8" max="8" width="12.125" style="3" customWidth="1"/>
    <col min="9" max="9" width="10.875" style="3" customWidth="1"/>
    <col min="10" max="10" width="9.5" style="3" customWidth="1"/>
    <col min="11" max="16384" width="9" style="3"/>
  </cols>
  <sheetData>
    <row r="1" spans="1:10" ht="21" x14ac:dyDescent="0.35">
      <c r="A1" s="1" t="s">
        <v>0</v>
      </c>
      <c r="B1" s="2"/>
      <c r="C1" s="2"/>
      <c r="D1" s="2"/>
      <c r="E1" s="2"/>
      <c r="F1" s="2"/>
      <c r="G1" s="2"/>
      <c r="H1" s="2"/>
      <c r="I1" s="40" t="s">
        <v>1</v>
      </c>
      <c r="J1" s="40"/>
    </row>
    <row r="2" spans="1:10" ht="21" x14ac:dyDescent="0.35">
      <c r="A2" s="1" t="s">
        <v>114</v>
      </c>
      <c r="B2" s="2"/>
      <c r="C2" s="2"/>
      <c r="D2" s="2"/>
      <c r="E2" s="2"/>
      <c r="F2" s="2"/>
      <c r="G2" s="2"/>
      <c r="H2" s="2"/>
      <c r="I2" s="4"/>
      <c r="J2" s="4"/>
    </row>
    <row r="3" spans="1:10" ht="11.25" customHeight="1" x14ac:dyDescent="0.35">
      <c r="A3" s="5"/>
      <c r="B3" s="5"/>
      <c r="C3" s="5"/>
      <c r="D3" s="5"/>
      <c r="E3" s="5"/>
      <c r="F3" s="5"/>
      <c r="G3" s="5"/>
      <c r="H3" s="5"/>
      <c r="I3" s="5"/>
      <c r="J3" s="4"/>
    </row>
    <row r="4" spans="1:10" ht="25.5" customHeight="1" x14ac:dyDescent="0.25">
      <c r="A4" s="41" t="s">
        <v>2</v>
      </c>
      <c r="B4" s="41"/>
      <c r="C4" s="42" t="s">
        <v>3</v>
      </c>
      <c r="D4" s="43"/>
      <c r="E4" s="43"/>
      <c r="F4" s="43"/>
      <c r="G4" s="43"/>
      <c r="H4" s="43"/>
      <c r="I4" s="43"/>
      <c r="J4" s="44"/>
    </row>
    <row r="5" spans="1:10" ht="37.5" x14ac:dyDescent="0.25">
      <c r="A5" s="41"/>
      <c r="B5" s="41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ht="19.5" x14ac:dyDescent="0.3">
      <c r="A6" s="39" t="s">
        <v>12</v>
      </c>
      <c r="B6" s="7" t="s">
        <v>13</v>
      </c>
      <c r="C6" s="8">
        <v>43</v>
      </c>
      <c r="D6" s="8">
        <v>0</v>
      </c>
      <c r="E6" s="8">
        <v>16</v>
      </c>
      <c r="F6" s="8">
        <v>0</v>
      </c>
      <c r="G6" s="8">
        <v>0</v>
      </c>
      <c r="H6" s="8">
        <v>0</v>
      </c>
      <c r="I6" s="8">
        <v>6</v>
      </c>
      <c r="J6" s="8">
        <v>3</v>
      </c>
    </row>
    <row r="7" spans="1:10" ht="19.5" x14ac:dyDescent="0.3">
      <c r="A7" s="39"/>
      <c r="B7" s="9" t="s">
        <v>14</v>
      </c>
      <c r="C7" s="10">
        <v>2400</v>
      </c>
      <c r="D7" s="10">
        <v>1283</v>
      </c>
      <c r="E7" s="10">
        <v>857</v>
      </c>
      <c r="F7" s="10">
        <v>1087</v>
      </c>
      <c r="G7" s="10">
        <v>0</v>
      </c>
      <c r="H7" s="10">
        <v>234</v>
      </c>
      <c r="I7" s="10">
        <v>0</v>
      </c>
      <c r="J7" s="10">
        <v>0</v>
      </c>
    </row>
    <row r="8" spans="1:10" ht="19.5" x14ac:dyDescent="0.3">
      <c r="A8" s="45" t="s">
        <v>15</v>
      </c>
      <c r="B8" s="11" t="s">
        <v>13</v>
      </c>
      <c r="C8" s="12">
        <v>1</v>
      </c>
      <c r="D8" s="12">
        <v>1</v>
      </c>
      <c r="E8" s="12">
        <v>0</v>
      </c>
      <c r="F8" s="12">
        <v>108</v>
      </c>
      <c r="G8" s="12">
        <v>30</v>
      </c>
      <c r="H8" s="12">
        <v>0</v>
      </c>
      <c r="I8" s="12">
        <v>1</v>
      </c>
      <c r="J8" s="12">
        <v>11</v>
      </c>
    </row>
    <row r="9" spans="1:10" ht="19.5" x14ac:dyDescent="0.3">
      <c r="A9" s="46"/>
      <c r="B9" s="9" t="s">
        <v>14</v>
      </c>
      <c r="C9" s="10">
        <v>304</v>
      </c>
      <c r="D9" s="10">
        <v>553</v>
      </c>
      <c r="E9" s="10">
        <v>0</v>
      </c>
      <c r="F9" s="10">
        <v>1663</v>
      </c>
      <c r="G9" s="10">
        <v>267</v>
      </c>
      <c r="H9" s="10">
        <v>0</v>
      </c>
      <c r="I9" s="10">
        <v>0</v>
      </c>
      <c r="J9" s="10">
        <v>338</v>
      </c>
    </row>
    <row r="10" spans="1:10" ht="19.5" x14ac:dyDescent="0.3">
      <c r="A10" s="39" t="s">
        <v>16</v>
      </c>
      <c r="B10" s="11" t="s">
        <v>13</v>
      </c>
      <c r="C10" s="12">
        <v>0</v>
      </c>
      <c r="D10" s="12">
        <v>121</v>
      </c>
      <c r="E10" s="12">
        <v>25</v>
      </c>
      <c r="F10" s="12">
        <v>0</v>
      </c>
      <c r="G10" s="12">
        <v>7</v>
      </c>
      <c r="H10" s="12">
        <v>0</v>
      </c>
      <c r="I10" s="12">
        <v>11</v>
      </c>
      <c r="J10" s="12">
        <v>9</v>
      </c>
    </row>
    <row r="11" spans="1:10" ht="19.5" x14ac:dyDescent="0.3">
      <c r="A11" s="39"/>
      <c r="B11" s="9" t="s">
        <v>14</v>
      </c>
      <c r="C11" s="10">
        <v>0</v>
      </c>
      <c r="D11" s="10">
        <v>2398</v>
      </c>
      <c r="E11" s="10">
        <v>1717</v>
      </c>
      <c r="F11" s="10">
        <v>149</v>
      </c>
      <c r="G11" s="10">
        <v>0</v>
      </c>
      <c r="H11" s="10">
        <v>0</v>
      </c>
      <c r="I11" s="10"/>
      <c r="J11" s="10">
        <v>1858</v>
      </c>
    </row>
    <row r="12" spans="1:10" ht="19.5" x14ac:dyDescent="0.3">
      <c r="A12" s="39" t="s">
        <v>17</v>
      </c>
      <c r="B12" s="11" t="s">
        <v>13</v>
      </c>
      <c r="C12" s="12">
        <v>0</v>
      </c>
      <c r="D12" s="12">
        <v>0</v>
      </c>
      <c r="E12" s="12">
        <v>65</v>
      </c>
      <c r="F12" s="12">
        <v>10</v>
      </c>
      <c r="G12" s="12">
        <v>0</v>
      </c>
      <c r="H12" s="12">
        <v>0</v>
      </c>
      <c r="I12" s="12">
        <v>0</v>
      </c>
      <c r="J12" s="12">
        <v>0</v>
      </c>
    </row>
    <row r="13" spans="1:10" ht="19.5" x14ac:dyDescent="0.3">
      <c r="A13" s="39"/>
      <c r="B13" s="9" t="s">
        <v>14</v>
      </c>
      <c r="C13" s="10">
        <v>0</v>
      </c>
      <c r="D13" s="10">
        <v>1758</v>
      </c>
      <c r="E13" s="10">
        <v>4625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19.5" x14ac:dyDescent="0.3">
      <c r="A14" s="39" t="s">
        <v>18</v>
      </c>
      <c r="B14" s="11" t="s">
        <v>13</v>
      </c>
      <c r="C14" s="12">
        <v>0</v>
      </c>
      <c r="D14" s="12">
        <v>0</v>
      </c>
      <c r="E14" s="12">
        <v>0</v>
      </c>
      <c r="F14" s="12">
        <v>0</v>
      </c>
      <c r="G14" s="12">
        <v>8</v>
      </c>
      <c r="H14" s="12">
        <v>17</v>
      </c>
      <c r="I14" s="12">
        <v>0</v>
      </c>
      <c r="J14" s="12">
        <v>0</v>
      </c>
    </row>
    <row r="15" spans="1:10" ht="19.5" x14ac:dyDescent="0.3">
      <c r="A15" s="39"/>
      <c r="B15" s="9" t="s">
        <v>14</v>
      </c>
      <c r="C15" s="10">
        <v>0</v>
      </c>
      <c r="D15" s="10">
        <v>0</v>
      </c>
      <c r="E15" s="10">
        <v>0</v>
      </c>
      <c r="F15" s="10">
        <v>146</v>
      </c>
      <c r="G15" s="10">
        <v>0</v>
      </c>
      <c r="H15" s="10">
        <v>224</v>
      </c>
      <c r="I15" s="10">
        <v>0</v>
      </c>
      <c r="J15" s="10">
        <v>0</v>
      </c>
    </row>
    <row r="16" spans="1:10" ht="19.5" x14ac:dyDescent="0.3">
      <c r="A16" s="39" t="s">
        <v>19</v>
      </c>
      <c r="B16" s="11" t="s">
        <v>13</v>
      </c>
      <c r="C16" s="12">
        <v>1</v>
      </c>
      <c r="D16" s="12">
        <v>2</v>
      </c>
      <c r="E16" s="12">
        <v>1</v>
      </c>
      <c r="F16" s="12"/>
      <c r="G16" s="12">
        <v>0</v>
      </c>
      <c r="H16" s="12">
        <v>0</v>
      </c>
      <c r="I16" s="12">
        <v>0</v>
      </c>
      <c r="J16" s="12">
        <v>0</v>
      </c>
    </row>
    <row r="17" spans="1:10" ht="19.5" x14ac:dyDescent="0.3">
      <c r="A17" s="39"/>
      <c r="B17" s="9" t="s">
        <v>14</v>
      </c>
      <c r="C17" s="10">
        <v>7</v>
      </c>
      <c r="D17" s="10">
        <v>26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ht="19.5" x14ac:dyDescent="0.3">
      <c r="A18" s="39" t="s">
        <v>20</v>
      </c>
      <c r="B18" s="11" t="s">
        <v>13</v>
      </c>
      <c r="C18" s="12">
        <v>0</v>
      </c>
      <c r="D18" s="12">
        <v>12</v>
      </c>
      <c r="E18" s="12">
        <v>3</v>
      </c>
      <c r="F18" s="12">
        <v>0</v>
      </c>
      <c r="G18" s="12">
        <v>0</v>
      </c>
      <c r="H18" s="12">
        <v>0</v>
      </c>
      <c r="I18" s="12">
        <v>0</v>
      </c>
      <c r="J18" s="12">
        <v>1</v>
      </c>
    </row>
    <row r="19" spans="1:10" ht="19.5" x14ac:dyDescent="0.3">
      <c r="A19" s="39"/>
      <c r="B19" s="9" t="s">
        <v>14</v>
      </c>
      <c r="C19" s="13">
        <v>0</v>
      </c>
      <c r="D19" s="13">
        <v>109</v>
      </c>
      <c r="E19" s="13">
        <v>812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ht="19.5" x14ac:dyDescent="0.3">
      <c r="A20" s="47" t="s">
        <v>21</v>
      </c>
      <c r="B20" s="11" t="s">
        <v>13</v>
      </c>
      <c r="C20" s="12">
        <v>5</v>
      </c>
      <c r="D20" s="12">
        <v>6</v>
      </c>
      <c r="E20" s="12">
        <v>6</v>
      </c>
      <c r="F20" s="12">
        <v>3</v>
      </c>
      <c r="G20" s="12">
        <v>0</v>
      </c>
      <c r="H20" s="12">
        <v>0</v>
      </c>
      <c r="I20" s="12">
        <v>0</v>
      </c>
      <c r="J20" s="12">
        <v>8</v>
      </c>
    </row>
    <row r="21" spans="1:10" ht="19.5" x14ac:dyDescent="0.3">
      <c r="A21" s="39"/>
      <c r="B21" s="9" t="s">
        <v>14</v>
      </c>
      <c r="C21" s="13">
        <v>69</v>
      </c>
      <c r="D21" s="13">
        <v>212</v>
      </c>
      <c r="E21" s="13">
        <v>54</v>
      </c>
      <c r="F21" s="13">
        <v>65</v>
      </c>
      <c r="G21" s="13">
        <v>0</v>
      </c>
      <c r="H21" s="13">
        <v>0</v>
      </c>
      <c r="I21" s="13">
        <v>115</v>
      </c>
      <c r="J21" s="13">
        <v>73</v>
      </c>
    </row>
    <row r="22" spans="1:10" ht="19.5" x14ac:dyDescent="0.3">
      <c r="A22" s="47" t="s">
        <v>22</v>
      </c>
      <c r="B22" s="11" t="s">
        <v>13</v>
      </c>
      <c r="C22" s="12">
        <v>10</v>
      </c>
      <c r="D22" s="12">
        <v>0</v>
      </c>
      <c r="E22" s="12">
        <v>16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ht="19.5" x14ac:dyDescent="0.3">
      <c r="A23" s="39"/>
      <c r="B23" s="9" t="s">
        <v>14</v>
      </c>
      <c r="C23" s="13">
        <v>0</v>
      </c>
      <c r="D23" s="13">
        <v>0</v>
      </c>
      <c r="E23" s="13">
        <v>9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</sheetData>
  <mergeCells count="12">
    <mergeCell ref="A22:A23"/>
    <mergeCell ref="A12:A13"/>
    <mergeCell ref="A14:A15"/>
    <mergeCell ref="A16:A17"/>
    <mergeCell ref="A18:A19"/>
    <mergeCell ref="A20:A21"/>
    <mergeCell ref="A10:A11"/>
    <mergeCell ref="I1:J1"/>
    <mergeCell ref="A4:B5"/>
    <mergeCell ref="C4:J4"/>
    <mergeCell ref="A6:A7"/>
    <mergeCell ref="A8:A9"/>
  </mergeCells>
  <pageMargins left="0.7" right="0.7" top="0.75" bottom="0.75" header="0.3" footer="0.3"/>
  <pageSetup paperSize="9" scale="9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zoomScaleNormal="100" workbookViewId="0">
      <pane ySplit="5" topLeftCell="A6" activePane="bottomLeft" state="frozen"/>
      <selection pane="bottomLeft" activeCell="Q9" sqref="Q9"/>
    </sheetView>
  </sheetViews>
  <sheetFormatPr defaultColWidth="8.875" defaultRowHeight="21" x14ac:dyDescent="0.35"/>
  <cols>
    <col min="1" max="1" width="5.5" style="36" customWidth="1"/>
    <col min="2" max="2" width="44.125" style="36" customWidth="1"/>
    <col min="3" max="17" width="10.25" style="36" customWidth="1"/>
    <col min="18" max="18" width="5.875" style="36" hidden="1" customWidth="1"/>
    <col min="19" max="16384" width="8.875" style="36"/>
  </cols>
  <sheetData>
    <row r="1" spans="1:18" s="16" customFormat="1" ht="23.25" x14ac:dyDescent="0.35">
      <c r="A1" s="14" t="s">
        <v>115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17"/>
      <c r="R1" s="15"/>
    </row>
    <row r="2" spans="1:18" s="16" customForma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7" t="s">
        <v>23</v>
      </c>
      <c r="R2" s="18"/>
    </row>
    <row r="3" spans="1:18" s="16" customFormat="1" x14ac:dyDescent="0.35">
      <c r="A3" s="50" t="s">
        <v>24</v>
      </c>
      <c r="B3" s="50"/>
      <c r="C3" s="51" t="s">
        <v>25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0" t="s">
        <v>26</v>
      </c>
      <c r="P3" s="50"/>
      <c r="Q3" s="50"/>
      <c r="R3" s="38"/>
    </row>
    <row r="4" spans="1:18" s="16" customFormat="1" x14ac:dyDescent="0.35">
      <c r="A4" s="50"/>
      <c r="B4" s="50"/>
      <c r="C4" s="51" t="s">
        <v>27</v>
      </c>
      <c r="D4" s="51"/>
      <c r="E4" s="51"/>
      <c r="F4" s="51" t="s">
        <v>28</v>
      </c>
      <c r="G4" s="51"/>
      <c r="H4" s="51"/>
      <c r="I4" s="51" t="s">
        <v>29</v>
      </c>
      <c r="J4" s="51"/>
      <c r="K4" s="51"/>
      <c r="L4" s="51" t="s">
        <v>30</v>
      </c>
      <c r="M4" s="51"/>
      <c r="N4" s="51"/>
      <c r="O4" s="50"/>
      <c r="P4" s="50"/>
      <c r="Q4" s="50"/>
      <c r="R4" s="38"/>
    </row>
    <row r="5" spans="1:18" s="16" customFormat="1" x14ac:dyDescent="0.35">
      <c r="A5" s="50"/>
      <c r="B5" s="50"/>
      <c r="C5" s="19" t="s">
        <v>31</v>
      </c>
      <c r="D5" s="19" t="s">
        <v>32</v>
      </c>
      <c r="E5" s="19" t="s">
        <v>33</v>
      </c>
      <c r="F5" s="19" t="s">
        <v>31</v>
      </c>
      <c r="G5" s="19" t="s">
        <v>32</v>
      </c>
      <c r="H5" s="19" t="s">
        <v>33</v>
      </c>
      <c r="I5" s="19" t="s">
        <v>31</v>
      </c>
      <c r="J5" s="19" t="s">
        <v>32</v>
      </c>
      <c r="K5" s="19" t="s">
        <v>33</v>
      </c>
      <c r="L5" s="19" t="s">
        <v>31</v>
      </c>
      <c r="M5" s="19" t="s">
        <v>32</v>
      </c>
      <c r="N5" s="19" t="s">
        <v>33</v>
      </c>
      <c r="O5" s="19" t="s">
        <v>31</v>
      </c>
      <c r="P5" s="19" t="s">
        <v>32</v>
      </c>
      <c r="Q5" s="19" t="s">
        <v>33</v>
      </c>
      <c r="R5" s="38"/>
    </row>
    <row r="6" spans="1:18" s="15" customFormat="1" x14ac:dyDescent="0.35">
      <c r="A6" s="20" t="s">
        <v>18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1"/>
    </row>
    <row r="7" spans="1:18" s="18" customFormat="1" ht="18.75" x14ac:dyDescent="0.3">
      <c r="A7" s="23"/>
      <c r="B7" s="24" t="s">
        <v>9</v>
      </c>
      <c r="C7" s="25">
        <f>20+14+25</f>
        <v>59</v>
      </c>
      <c r="D7" s="25">
        <f>6+21+18</f>
        <v>45</v>
      </c>
      <c r="E7" s="25">
        <f>SUM(C7:D7)</f>
        <v>104</v>
      </c>
      <c r="F7" s="25"/>
      <c r="G7" s="25"/>
      <c r="H7" s="25"/>
      <c r="I7" s="25"/>
      <c r="J7" s="25"/>
      <c r="K7" s="25"/>
      <c r="L7" s="25"/>
      <c r="M7" s="25"/>
      <c r="N7" s="25"/>
      <c r="O7" s="25">
        <f>C7+F7+I7+L7</f>
        <v>59</v>
      </c>
      <c r="P7" s="25">
        <f>D7+G7+J7+M7</f>
        <v>45</v>
      </c>
      <c r="Q7" s="25">
        <f>O7+P7</f>
        <v>104</v>
      </c>
      <c r="R7" s="24">
        <v>6</v>
      </c>
    </row>
    <row r="8" spans="1:18" s="18" customFormat="1" ht="18.75" x14ac:dyDescent="0.3">
      <c r="A8" s="23"/>
      <c r="B8" s="24" t="s">
        <v>34</v>
      </c>
      <c r="C8" s="25">
        <v>1</v>
      </c>
      <c r="D8" s="25">
        <v>1</v>
      </c>
      <c r="E8" s="25">
        <f t="shared" ref="E8:E75" si="0">SUM(C8:D8)</f>
        <v>2</v>
      </c>
      <c r="F8" s="25"/>
      <c r="G8" s="25"/>
      <c r="H8" s="25"/>
      <c r="I8" s="25"/>
      <c r="J8" s="25"/>
      <c r="K8" s="25"/>
      <c r="L8" s="25"/>
      <c r="M8" s="25"/>
      <c r="N8" s="25"/>
      <c r="O8" s="25">
        <f t="shared" ref="O8:P75" si="1">C8+F8+I8+L8</f>
        <v>1</v>
      </c>
      <c r="P8" s="25">
        <f t="shared" si="1"/>
        <v>1</v>
      </c>
      <c r="Q8" s="25">
        <f t="shared" ref="Q8:Q75" si="2">O8+P8</f>
        <v>2</v>
      </c>
      <c r="R8" s="24">
        <v>6</v>
      </c>
    </row>
    <row r="9" spans="1:18" s="18" customFormat="1" ht="18.75" x14ac:dyDescent="0.3">
      <c r="A9" s="23"/>
      <c r="B9" s="24" t="s">
        <v>35</v>
      </c>
      <c r="C9" s="25">
        <v>31</v>
      </c>
      <c r="D9" s="25">
        <v>115</v>
      </c>
      <c r="E9" s="25">
        <f t="shared" si="0"/>
        <v>146</v>
      </c>
      <c r="F9" s="25"/>
      <c r="G9" s="25"/>
      <c r="H9" s="25"/>
      <c r="I9" s="25"/>
      <c r="J9" s="25"/>
      <c r="K9" s="25"/>
      <c r="L9" s="25"/>
      <c r="M9" s="25"/>
      <c r="N9" s="25"/>
      <c r="O9" s="25">
        <f t="shared" si="1"/>
        <v>31</v>
      </c>
      <c r="P9" s="25">
        <f t="shared" si="1"/>
        <v>115</v>
      </c>
      <c r="Q9" s="25">
        <f t="shared" si="2"/>
        <v>146</v>
      </c>
      <c r="R9" s="24">
        <v>5</v>
      </c>
    </row>
    <row r="10" spans="1:18" s="18" customFormat="1" ht="18.75" x14ac:dyDescent="0.3">
      <c r="A10" s="23"/>
      <c r="B10" s="24" t="s">
        <v>36</v>
      </c>
      <c r="C10" s="25">
        <v>37</v>
      </c>
      <c r="D10" s="25">
        <v>81</v>
      </c>
      <c r="E10" s="25">
        <f t="shared" si="0"/>
        <v>118</v>
      </c>
      <c r="F10" s="25"/>
      <c r="G10" s="25"/>
      <c r="H10" s="25"/>
      <c r="I10" s="25"/>
      <c r="J10" s="25"/>
      <c r="K10" s="25"/>
      <c r="L10" s="25"/>
      <c r="M10" s="25"/>
      <c r="N10" s="25"/>
      <c r="O10" s="25">
        <f t="shared" si="1"/>
        <v>37</v>
      </c>
      <c r="P10" s="25">
        <f t="shared" si="1"/>
        <v>81</v>
      </c>
      <c r="Q10" s="25">
        <f t="shared" si="2"/>
        <v>118</v>
      </c>
      <c r="R10" s="24">
        <v>6</v>
      </c>
    </row>
    <row r="11" spans="1:18" s="15" customFormat="1" x14ac:dyDescent="0.35">
      <c r="A11" s="26" t="s">
        <v>37</v>
      </c>
      <c r="B11" s="27"/>
      <c r="C11" s="28">
        <f>SUM(C7:C10)</f>
        <v>128</v>
      </c>
      <c r="D11" s="28">
        <f>SUM(D7:D10)</f>
        <v>242</v>
      </c>
      <c r="E11" s="28">
        <f>SUM(C11:D11)</f>
        <v>370</v>
      </c>
      <c r="F11" s="28"/>
      <c r="G11" s="28"/>
      <c r="H11" s="28"/>
      <c r="I11" s="28"/>
      <c r="J11" s="28"/>
      <c r="K11" s="28"/>
      <c r="L11" s="28"/>
      <c r="M11" s="28"/>
      <c r="N11" s="28"/>
      <c r="O11" s="28">
        <f>C11+F11+I11+L11</f>
        <v>128</v>
      </c>
      <c r="P11" s="28">
        <f t="shared" si="1"/>
        <v>242</v>
      </c>
      <c r="Q11" s="28">
        <f t="shared" si="2"/>
        <v>370</v>
      </c>
      <c r="R11" s="27"/>
    </row>
    <row r="12" spans="1:18" s="15" customFormat="1" x14ac:dyDescent="0.35">
      <c r="A12" s="29" t="s">
        <v>12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0"/>
    </row>
    <row r="13" spans="1:18" s="18" customFormat="1" ht="18.75" x14ac:dyDescent="0.3">
      <c r="A13" s="23"/>
      <c r="B13" s="24" t="s">
        <v>39</v>
      </c>
      <c r="C13" s="25"/>
      <c r="D13" s="25"/>
      <c r="E13" s="25"/>
      <c r="F13" s="25"/>
      <c r="G13" s="25"/>
      <c r="H13" s="25"/>
      <c r="I13" s="25">
        <f>29+24</f>
        <v>53</v>
      </c>
      <c r="J13" s="25">
        <f>44+50</f>
        <v>94</v>
      </c>
      <c r="K13" s="25">
        <f t="shared" ref="K13" si="3">SUM(I13:J13)</f>
        <v>147</v>
      </c>
      <c r="L13" s="25"/>
      <c r="M13" s="25"/>
      <c r="N13" s="25"/>
      <c r="O13" s="25">
        <f t="shared" si="1"/>
        <v>53</v>
      </c>
      <c r="P13" s="25">
        <f t="shared" si="1"/>
        <v>94</v>
      </c>
      <c r="Q13" s="25">
        <f t="shared" si="2"/>
        <v>147</v>
      </c>
      <c r="R13" s="24">
        <v>3</v>
      </c>
    </row>
    <row r="14" spans="1:18" s="18" customFormat="1" ht="18.75" x14ac:dyDescent="0.3">
      <c r="A14" s="23"/>
      <c r="B14" s="24" t="s">
        <v>40</v>
      </c>
      <c r="C14" s="25">
        <v>41</v>
      </c>
      <c r="D14" s="25">
        <v>302</v>
      </c>
      <c r="E14" s="25">
        <f t="shared" si="0"/>
        <v>343</v>
      </c>
      <c r="F14" s="25"/>
      <c r="G14" s="25"/>
      <c r="H14" s="25"/>
      <c r="I14" s="25"/>
      <c r="J14" s="25"/>
      <c r="K14" s="25"/>
      <c r="L14" s="25"/>
      <c r="M14" s="25"/>
      <c r="N14" s="25"/>
      <c r="O14" s="25">
        <f t="shared" si="1"/>
        <v>41</v>
      </c>
      <c r="P14" s="25">
        <f t="shared" si="1"/>
        <v>302</v>
      </c>
      <c r="Q14" s="25">
        <f t="shared" si="2"/>
        <v>343</v>
      </c>
      <c r="R14" s="24">
        <v>1</v>
      </c>
    </row>
    <row r="15" spans="1:18" s="18" customFormat="1" ht="18.75" x14ac:dyDescent="0.3">
      <c r="A15" s="23"/>
      <c r="B15" s="24" t="s">
        <v>41</v>
      </c>
      <c r="C15" s="25">
        <v>11</v>
      </c>
      <c r="D15" s="25">
        <v>249</v>
      </c>
      <c r="E15" s="25">
        <f t="shared" si="0"/>
        <v>260</v>
      </c>
      <c r="F15" s="25"/>
      <c r="G15" s="25"/>
      <c r="H15" s="25"/>
      <c r="I15" s="25"/>
      <c r="J15" s="25"/>
      <c r="K15" s="25"/>
      <c r="L15" s="25"/>
      <c r="M15" s="25"/>
      <c r="N15" s="25"/>
      <c r="O15" s="25">
        <f t="shared" si="1"/>
        <v>11</v>
      </c>
      <c r="P15" s="25">
        <f t="shared" si="1"/>
        <v>249</v>
      </c>
      <c r="Q15" s="25">
        <f t="shared" si="2"/>
        <v>260</v>
      </c>
      <c r="R15" s="24">
        <v>1</v>
      </c>
    </row>
    <row r="16" spans="1:18" s="18" customFormat="1" ht="18.75" x14ac:dyDescent="0.3">
      <c r="A16" s="23"/>
      <c r="B16" s="24" t="s">
        <v>42</v>
      </c>
      <c r="C16" s="25">
        <v>5</v>
      </c>
      <c r="D16" s="25">
        <v>12</v>
      </c>
      <c r="E16" s="25">
        <f t="shared" si="0"/>
        <v>17</v>
      </c>
      <c r="F16" s="25"/>
      <c r="G16" s="25"/>
      <c r="H16" s="25"/>
      <c r="I16" s="25"/>
      <c r="J16" s="25"/>
      <c r="K16" s="25"/>
      <c r="L16" s="25"/>
      <c r="M16" s="25"/>
      <c r="N16" s="25"/>
      <c r="O16" s="25">
        <f t="shared" si="1"/>
        <v>5</v>
      </c>
      <c r="P16" s="25">
        <f t="shared" si="1"/>
        <v>12</v>
      </c>
      <c r="Q16" s="25">
        <f t="shared" si="2"/>
        <v>17</v>
      </c>
      <c r="R16" s="24">
        <v>1</v>
      </c>
    </row>
    <row r="17" spans="1:18" s="18" customFormat="1" ht="18.75" x14ac:dyDescent="0.3">
      <c r="A17" s="23"/>
      <c r="B17" s="24" t="s">
        <v>9</v>
      </c>
      <c r="C17" s="25">
        <v>116</v>
      </c>
      <c r="D17" s="25">
        <v>118</v>
      </c>
      <c r="E17" s="25">
        <f>SUM(C17:D17)</f>
        <v>234</v>
      </c>
      <c r="F17" s="25"/>
      <c r="G17" s="25"/>
      <c r="H17" s="25"/>
      <c r="I17" s="25"/>
      <c r="J17" s="25"/>
      <c r="K17" s="25"/>
      <c r="L17" s="25"/>
      <c r="M17" s="25"/>
      <c r="N17" s="25"/>
      <c r="O17" s="25">
        <f>C17+F17+I17+L17</f>
        <v>116</v>
      </c>
      <c r="P17" s="25">
        <f>D17+G17+J17+M17</f>
        <v>118</v>
      </c>
      <c r="Q17" s="25">
        <f>O17+P17</f>
        <v>234</v>
      </c>
      <c r="R17" s="24">
        <v>6</v>
      </c>
    </row>
    <row r="18" spans="1:18" s="18" customFormat="1" ht="18.75" x14ac:dyDescent="0.3">
      <c r="A18" s="23"/>
      <c r="B18" s="24" t="s">
        <v>43</v>
      </c>
      <c r="C18" s="25">
        <v>72</v>
      </c>
      <c r="D18" s="25">
        <v>165</v>
      </c>
      <c r="E18" s="25">
        <f t="shared" si="0"/>
        <v>237</v>
      </c>
      <c r="F18" s="25"/>
      <c r="G18" s="25"/>
      <c r="H18" s="25"/>
      <c r="I18" s="25"/>
      <c r="J18" s="25"/>
      <c r="K18" s="25"/>
      <c r="L18" s="25"/>
      <c r="M18" s="25"/>
      <c r="N18" s="25"/>
      <c r="O18" s="25">
        <f t="shared" si="1"/>
        <v>72</v>
      </c>
      <c r="P18" s="25">
        <f t="shared" si="1"/>
        <v>165</v>
      </c>
      <c r="Q18" s="25">
        <f t="shared" si="2"/>
        <v>237</v>
      </c>
      <c r="R18" s="24">
        <v>4</v>
      </c>
    </row>
    <row r="19" spans="1:18" s="18" customFormat="1" ht="18.75" x14ac:dyDescent="0.3">
      <c r="A19" s="23"/>
      <c r="B19" s="24" t="s">
        <v>44</v>
      </c>
      <c r="C19" s="25">
        <v>121</v>
      </c>
      <c r="D19" s="25">
        <v>121</v>
      </c>
      <c r="E19" s="25">
        <f t="shared" si="0"/>
        <v>242</v>
      </c>
      <c r="F19" s="25"/>
      <c r="G19" s="25"/>
      <c r="H19" s="25"/>
      <c r="I19" s="25"/>
      <c r="J19" s="25"/>
      <c r="K19" s="25"/>
      <c r="L19" s="25"/>
      <c r="M19" s="25"/>
      <c r="N19" s="25"/>
      <c r="O19" s="25">
        <f t="shared" si="1"/>
        <v>121</v>
      </c>
      <c r="P19" s="25">
        <f t="shared" si="1"/>
        <v>121</v>
      </c>
      <c r="Q19" s="25">
        <f t="shared" si="2"/>
        <v>242</v>
      </c>
      <c r="R19" s="24">
        <v>4</v>
      </c>
    </row>
    <row r="20" spans="1:18" s="18" customFormat="1" ht="18.75" x14ac:dyDescent="0.3">
      <c r="A20" s="23"/>
      <c r="B20" s="24" t="s">
        <v>38</v>
      </c>
      <c r="C20" s="25">
        <v>45</v>
      </c>
      <c r="D20" s="25">
        <v>140</v>
      </c>
      <c r="E20" s="25">
        <f>SUM(C20:D20)</f>
        <v>185</v>
      </c>
      <c r="F20" s="25"/>
      <c r="G20" s="25"/>
      <c r="H20" s="25"/>
      <c r="I20" s="25"/>
      <c r="J20" s="25"/>
      <c r="K20" s="25"/>
      <c r="L20" s="25"/>
      <c r="M20" s="25"/>
      <c r="N20" s="25"/>
      <c r="O20" s="25">
        <f>C20+F20+I20+L20</f>
        <v>45</v>
      </c>
      <c r="P20" s="25">
        <f>D20+G20+J20+M20</f>
        <v>140</v>
      </c>
      <c r="Q20" s="25">
        <f>O20+P20</f>
        <v>185</v>
      </c>
      <c r="R20" s="24">
        <v>4</v>
      </c>
    </row>
    <row r="21" spans="1:18" s="18" customFormat="1" ht="18.75" x14ac:dyDescent="0.3">
      <c r="A21" s="23"/>
      <c r="B21" s="24" t="s">
        <v>45</v>
      </c>
      <c r="C21" s="25">
        <f>14+13+73+1</f>
        <v>101</v>
      </c>
      <c r="D21" s="25">
        <f>65+69+147+1</f>
        <v>282</v>
      </c>
      <c r="E21" s="25">
        <f t="shared" si="0"/>
        <v>383</v>
      </c>
      <c r="F21" s="25"/>
      <c r="G21" s="25"/>
      <c r="H21" s="25"/>
      <c r="I21" s="25"/>
      <c r="J21" s="25"/>
      <c r="K21" s="25"/>
      <c r="L21" s="25"/>
      <c r="M21" s="25"/>
      <c r="N21" s="25"/>
      <c r="O21" s="25">
        <f t="shared" si="1"/>
        <v>101</v>
      </c>
      <c r="P21" s="25">
        <f t="shared" si="1"/>
        <v>282</v>
      </c>
      <c r="Q21" s="25">
        <f t="shared" si="2"/>
        <v>383</v>
      </c>
      <c r="R21" s="24">
        <v>3</v>
      </c>
    </row>
    <row r="22" spans="1:18" s="18" customFormat="1" ht="18.75" x14ac:dyDescent="0.3">
      <c r="A22" s="23"/>
      <c r="B22" s="24" t="s">
        <v>46</v>
      </c>
      <c r="C22" s="25">
        <v>1</v>
      </c>
      <c r="D22" s="25">
        <v>5</v>
      </c>
      <c r="E22" s="25">
        <f t="shared" si="0"/>
        <v>6</v>
      </c>
      <c r="F22" s="25"/>
      <c r="G22" s="25"/>
      <c r="H22" s="25"/>
      <c r="I22" s="25"/>
      <c r="J22" s="25"/>
      <c r="K22" s="25"/>
      <c r="L22" s="25"/>
      <c r="M22" s="25"/>
      <c r="N22" s="25"/>
      <c r="O22" s="25">
        <f t="shared" si="1"/>
        <v>1</v>
      </c>
      <c r="P22" s="25">
        <f t="shared" si="1"/>
        <v>5</v>
      </c>
      <c r="Q22" s="25">
        <f t="shared" si="2"/>
        <v>6</v>
      </c>
      <c r="R22" s="24">
        <v>3</v>
      </c>
    </row>
    <row r="23" spans="1:18" s="18" customFormat="1" ht="18.75" x14ac:dyDescent="0.3">
      <c r="A23" s="23"/>
      <c r="B23" s="24" t="s">
        <v>47</v>
      </c>
      <c r="C23" s="25">
        <v>28</v>
      </c>
      <c r="D23" s="25">
        <v>179</v>
      </c>
      <c r="E23" s="25">
        <f t="shared" si="0"/>
        <v>207</v>
      </c>
      <c r="F23" s="25"/>
      <c r="G23" s="25"/>
      <c r="H23" s="25"/>
      <c r="I23" s="25"/>
      <c r="J23" s="25"/>
      <c r="K23" s="25"/>
      <c r="L23" s="25"/>
      <c r="M23" s="25"/>
      <c r="N23" s="25"/>
      <c r="O23" s="25">
        <f t="shared" si="1"/>
        <v>28</v>
      </c>
      <c r="P23" s="25">
        <f t="shared" si="1"/>
        <v>179</v>
      </c>
      <c r="Q23" s="25">
        <f t="shared" si="2"/>
        <v>207</v>
      </c>
      <c r="R23" s="24">
        <v>4</v>
      </c>
    </row>
    <row r="24" spans="1:18" s="18" customFormat="1" ht="18.75" x14ac:dyDescent="0.3">
      <c r="A24" s="23"/>
      <c r="B24" s="24" t="s">
        <v>48</v>
      </c>
      <c r="C24" s="25">
        <v>185</v>
      </c>
      <c r="D24" s="25">
        <v>68</v>
      </c>
      <c r="E24" s="25">
        <f t="shared" si="0"/>
        <v>253</v>
      </c>
      <c r="F24" s="25"/>
      <c r="G24" s="25"/>
      <c r="H24" s="25"/>
      <c r="I24" s="25"/>
      <c r="J24" s="25"/>
      <c r="K24" s="25"/>
      <c r="L24" s="25"/>
      <c r="M24" s="25"/>
      <c r="N24" s="25"/>
      <c r="O24" s="25">
        <f t="shared" si="1"/>
        <v>185</v>
      </c>
      <c r="P24" s="25">
        <f t="shared" si="1"/>
        <v>68</v>
      </c>
      <c r="Q24" s="25">
        <f t="shared" si="2"/>
        <v>253</v>
      </c>
      <c r="R24" s="24">
        <v>2</v>
      </c>
    </row>
    <row r="25" spans="1:18" s="18" customFormat="1" ht="18.75" x14ac:dyDescent="0.3">
      <c r="A25" s="23"/>
      <c r="B25" s="24" t="s">
        <v>116</v>
      </c>
      <c r="C25" s="25">
        <v>1</v>
      </c>
      <c r="D25" s="25">
        <v>3</v>
      </c>
      <c r="E25" s="25">
        <f t="shared" ref="E25" si="4">SUM(C25:D25)</f>
        <v>4</v>
      </c>
      <c r="F25" s="25"/>
      <c r="G25" s="25"/>
      <c r="H25" s="25"/>
      <c r="I25" s="25"/>
      <c r="J25" s="25"/>
      <c r="K25" s="25"/>
      <c r="L25" s="25"/>
      <c r="M25" s="25"/>
      <c r="N25" s="25"/>
      <c r="O25" s="25">
        <f t="shared" ref="O25" si="5">C25+F25+I25+L25</f>
        <v>1</v>
      </c>
      <c r="P25" s="25">
        <f t="shared" ref="P25" si="6">D25+G25+J25+M25</f>
        <v>3</v>
      </c>
      <c r="Q25" s="25">
        <f t="shared" ref="Q25" si="7">O25+P25</f>
        <v>4</v>
      </c>
      <c r="R25" s="24">
        <v>1</v>
      </c>
    </row>
    <row r="26" spans="1:18" s="18" customFormat="1" ht="18.75" x14ac:dyDescent="0.3">
      <c r="A26" s="23"/>
      <c r="B26" s="24" t="s">
        <v>49</v>
      </c>
      <c r="C26" s="25">
        <v>38</v>
      </c>
      <c r="D26" s="25">
        <v>183</v>
      </c>
      <c r="E26" s="25">
        <f t="shared" si="0"/>
        <v>221</v>
      </c>
      <c r="F26" s="25"/>
      <c r="G26" s="25"/>
      <c r="H26" s="25"/>
      <c r="I26" s="25"/>
      <c r="J26" s="25"/>
      <c r="K26" s="25"/>
      <c r="L26" s="25"/>
      <c r="M26" s="25"/>
      <c r="N26" s="25"/>
      <c r="O26" s="25">
        <f t="shared" si="1"/>
        <v>38</v>
      </c>
      <c r="P26" s="25">
        <f t="shared" si="1"/>
        <v>183</v>
      </c>
      <c r="Q26" s="25">
        <f t="shared" si="2"/>
        <v>221</v>
      </c>
      <c r="R26" s="24">
        <v>2</v>
      </c>
    </row>
    <row r="27" spans="1:18" s="18" customFormat="1" ht="18.75" x14ac:dyDescent="0.3">
      <c r="A27" s="23"/>
      <c r="B27" s="24" t="s">
        <v>50</v>
      </c>
      <c r="C27" s="25">
        <v>4</v>
      </c>
      <c r="D27" s="25">
        <v>11</v>
      </c>
      <c r="E27" s="25">
        <f t="shared" si="0"/>
        <v>15</v>
      </c>
      <c r="F27" s="25"/>
      <c r="G27" s="25"/>
      <c r="H27" s="25"/>
      <c r="I27" s="25"/>
      <c r="J27" s="25"/>
      <c r="K27" s="25"/>
      <c r="L27" s="25"/>
      <c r="M27" s="25"/>
      <c r="N27" s="25"/>
      <c r="O27" s="25">
        <f t="shared" si="1"/>
        <v>4</v>
      </c>
      <c r="P27" s="25">
        <f t="shared" si="1"/>
        <v>11</v>
      </c>
      <c r="Q27" s="25">
        <f t="shared" si="2"/>
        <v>15</v>
      </c>
      <c r="R27" s="24">
        <v>2</v>
      </c>
    </row>
    <row r="28" spans="1:18" s="18" customFormat="1" ht="18.75" x14ac:dyDescent="0.3">
      <c r="A28" s="23"/>
      <c r="B28" s="24" t="s">
        <v>64</v>
      </c>
      <c r="C28" s="25"/>
      <c r="D28" s="25">
        <v>1</v>
      </c>
      <c r="E28" s="25">
        <f t="shared" ref="E28" si="8">SUM(C28:D28)</f>
        <v>1</v>
      </c>
      <c r="F28" s="25"/>
      <c r="G28" s="25"/>
      <c r="H28" s="25"/>
      <c r="I28" s="25"/>
      <c r="J28" s="25"/>
      <c r="K28" s="25"/>
      <c r="L28" s="25"/>
      <c r="M28" s="25"/>
      <c r="N28" s="25"/>
      <c r="O28" s="25">
        <f t="shared" ref="O28" si="9">C28+F28+I28+L28</f>
        <v>0</v>
      </c>
      <c r="P28" s="25">
        <f t="shared" ref="P28" si="10">D28+G28+J28+M28</f>
        <v>1</v>
      </c>
      <c r="Q28" s="25">
        <f t="shared" ref="Q28" si="11">O28+P28</f>
        <v>1</v>
      </c>
      <c r="R28" s="24">
        <v>2</v>
      </c>
    </row>
    <row r="29" spans="1:18" s="18" customFormat="1" ht="18.75" x14ac:dyDescent="0.3">
      <c r="A29" s="23"/>
      <c r="B29" s="24" t="s">
        <v>51</v>
      </c>
      <c r="C29" s="25">
        <v>224</v>
      </c>
      <c r="D29" s="25">
        <v>84</v>
      </c>
      <c r="E29" s="25">
        <f t="shared" si="0"/>
        <v>308</v>
      </c>
      <c r="F29" s="25"/>
      <c r="G29" s="25"/>
      <c r="H29" s="25"/>
      <c r="I29" s="25"/>
      <c r="J29" s="25"/>
      <c r="K29" s="25"/>
      <c r="L29" s="25"/>
      <c r="M29" s="25"/>
      <c r="N29" s="25"/>
      <c r="O29" s="25">
        <f t="shared" si="1"/>
        <v>224</v>
      </c>
      <c r="P29" s="25">
        <f t="shared" si="1"/>
        <v>84</v>
      </c>
      <c r="Q29" s="25">
        <f t="shared" si="2"/>
        <v>308</v>
      </c>
      <c r="R29" s="24">
        <v>1</v>
      </c>
    </row>
    <row r="30" spans="1:18" s="18" customFormat="1" ht="18.75" x14ac:dyDescent="0.3">
      <c r="A30" s="23"/>
      <c r="B30" s="24" t="s">
        <v>52</v>
      </c>
      <c r="C30" s="25">
        <v>89</v>
      </c>
      <c r="D30" s="25">
        <v>127</v>
      </c>
      <c r="E30" s="25">
        <f t="shared" si="0"/>
        <v>216</v>
      </c>
      <c r="F30" s="25"/>
      <c r="G30" s="25"/>
      <c r="H30" s="25"/>
      <c r="I30" s="25"/>
      <c r="J30" s="25"/>
      <c r="K30" s="25"/>
      <c r="L30" s="25"/>
      <c r="M30" s="25"/>
      <c r="N30" s="25"/>
      <c r="O30" s="25">
        <f t="shared" si="1"/>
        <v>89</v>
      </c>
      <c r="P30" s="25">
        <f t="shared" si="1"/>
        <v>127</v>
      </c>
      <c r="Q30" s="25">
        <f t="shared" si="2"/>
        <v>216</v>
      </c>
      <c r="R30" s="24">
        <v>4</v>
      </c>
    </row>
    <row r="31" spans="1:18" s="18" customFormat="1" ht="18.75" x14ac:dyDescent="0.3">
      <c r="A31" s="23"/>
      <c r="B31" s="24" t="s">
        <v>54</v>
      </c>
      <c r="C31" s="25">
        <v>38</v>
      </c>
      <c r="D31" s="25">
        <v>221</v>
      </c>
      <c r="E31" s="25">
        <f t="shared" si="0"/>
        <v>259</v>
      </c>
      <c r="F31" s="25"/>
      <c r="G31" s="25"/>
      <c r="H31" s="25"/>
      <c r="I31" s="25"/>
      <c r="J31" s="25"/>
      <c r="K31" s="25"/>
      <c r="L31" s="25"/>
      <c r="M31" s="25"/>
      <c r="N31" s="25"/>
      <c r="O31" s="25">
        <f t="shared" si="1"/>
        <v>38</v>
      </c>
      <c r="P31" s="25">
        <f t="shared" si="1"/>
        <v>221</v>
      </c>
      <c r="Q31" s="25">
        <f t="shared" si="2"/>
        <v>259</v>
      </c>
      <c r="R31" s="24">
        <v>2</v>
      </c>
    </row>
    <row r="32" spans="1:18" s="18" customFormat="1" ht="18.75" x14ac:dyDescent="0.3">
      <c r="A32" s="23"/>
      <c r="B32" s="24" t="s">
        <v>53</v>
      </c>
      <c r="C32" s="25">
        <v>72</v>
      </c>
      <c r="D32" s="25">
        <v>329</v>
      </c>
      <c r="E32" s="25">
        <f>SUM(C32:D32)</f>
        <v>401</v>
      </c>
      <c r="F32" s="25"/>
      <c r="G32" s="25"/>
      <c r="H32" s="25"/>
      <c r="I32" s="25"/>
      <c r="J32" s="25"/>
      <c r="K32" s="25"/>
      <c r="L32" s="25"/>
      <c r="M32" s="25"/>
      <c r="N32" s="25"/>
      <c r="O32" s="25">
        <f>C32+F32+I32+L32</f>
        <v>72</v>
      </c>
      <c r="P32" s="25">
        <f>D32+G32+J32+M32</f>
        <v>329</v>
      </c>
      <c r="Q32" s="25">
        <f>O32+P32</f>
        <v>401</v>
      </c>
      <c r="R32" s="24">
        <v>1</v>
      </c>
    </row>
    <row r="33" spans="1:20" s="18" customFormat="1" ht="18.75" x14ac:dyDescent="0.3">
      <c r="A33" s="23"/>
      <c r="B33" s="24" t="s">
        <v>55</v>
      </c>
      <c r="C33" s="25">
        <v>51</v>
      </c>
      <c r="D33" s="25">
        <v>217</v>
      </c>
      <c r="E33" s="25">
        <f t="shared" si="0"/>
        <v>268</v>
      </c>
      <c r="F33" s="25"/>
      <c r="G33" s="25"/>
      <c r="H33" s="25"/>
      <c r="I33" s="25"/>
      <c r="J33" s="25"/>
      <c r="K33" s="25"/>
      <c r="L33" s="25"/>
      <c r="M33" s="25"/>
      <c r="N33" s="25"/>
      <c r="O33" s="25">
        <f t="shared" si="1"/>
        <v>51</v>
      </c>
      <c r="P33" s="25">
        <f t="shared" si="1"/>
        <v>217</v>
      </c>
      <c r="Q33" s="25">
        <f t="shared" si="2"/>
        <v>268</v>
      </c>
      <c r="R33" s="24">
        <v>2</v>
      </c>
    </row>
    <row r="34" spans="1:20" s="18" customFormat="1" ht="18.75" x14ac:dyDescent="0.3">
      <c r="A34" s="23"/>
      <c r="B34" s="24" t="s">
        <v>56</v>
      </c>
      <c r="C34" s="25"/>
      <c r="D34" s="25"/>
      <c r="E34" s="25"/>
      <c r="F34" s="25">
        <f>108+33</f>
        <v>141</v>
      </c>
      <c r="G34" s="25">
        <f>260+40</f>
        <v>300</v>
      </c>
      <c r="H34" s="25">
        <f>SUM(F34:G34)</f>
        <v>441</v>
      </c>
      <c r="I34" s="25"/>
      <c r="J34" s="25"/>
      <c r="K34" s="25"/>
      <c r="L34" s="25"/>
      <c r="M34" s="25"/>
      <c r="N34" s="25"/>
      <c r="O34" s="25">
        <f t="shared" si="1"/>
        <v>141</v>
      </c>
      <c r="P34" s="25">
        <f t="shared" si="1"/>
        <v>300</v>
      </c>
      <c r="Q34" s="25">
        <f t="shared" si="2"/>
        <v>441</v>
      </c>
      <c r="R34" s="24">
        <v>1</v>
      </c>
    </row>
    <row r="35" spans="1:20" s="18" customFormat="1" ht="18.75" x14ac:dyDescent="0.3">
      <c r="A35" s="23"/>
      <c r="B35" s="24" t="s">
        <v>7</v>
      </c>
      <c r="C35" s="25">
        <v>2</v>
      </c>
      <c r="D35" s="25">
        <v>5</v>
      </c>
      <c r="E35" s="25">
        <f t="shared" si="0"/>
        <v>7</v>
      </c>
      <c r="F35" s="25"/>
      <c r="G35" s="25"/>
      <c r="H35" s="25"/>
      <c r="I35" s="25"/>
      <c r="J35" s="25"/>
      <c r="K35" s="25"/>
      <c r="L35" s="25"/>
      <c r="M35" s="25"/>
      <c r="N35" s="25"/>
      <c r="O35" s="25">
        <f t="shared" si="1"/>
        <v>2</v>
      </c>
      <c r="P35" s="25">
        <f t="shared" si="1"/>
        <v>5</v>
      </c>
      <c r="Q35" s="25">
        <f t="shared" si="2"/>
        <v>7</v>
      </c>
      <c r="R35" s="24">
        <v>1</v>
      </c>
    </row>
    <row r="36" spans="1:20" s="18" customFormat="1" ht="18.75" x14ac:dyDescent="0.3">
      <c r="A36" s="23"/>
      <c r="B36" s="24" t="s">
        <v>117</v>
      </c>
      <c r="C36" s="25">
        <v>36</v>
      </c>
      <c r="D36" s="25">
        <v>220</v>
      </c>
      <c r="E36" s="25">
        <f t="shared" ref="E36" si="12">SUM(C36:D36)</f>
        <v>256</v>
      </c>
      <c r="F36" s="25"/>
      <c r="G36" s="25"/>
      <c r="H36" s="25"/>
      <c r="I36" s="25"/>
      <c r="J36" s="25"/>
      <c r="K36" s="25"/>
      <c r="L36" s="25"/>
      <c r="M36" s="25"/>
      <c r="N36" s="25"/>
      <c r="O36" s="25">
        <f t="shared" ref="O36" si="13">C36+F36+I36+L36</f>
        <v>36</v>
      </c>
      <c r="P36" s="25">
        <f t="shared" ref="P36" si="14">D36+G36+J36+M36</f>
        <v>220</v>
      </c>
      <c r="Q36" s="25">
        <f t="shared" ref="Q36" si="15">O36+P36</f>
        <v>256</v>
      </c>
      <c r="R36" s="24">
        <v>1</v>
      </c>
    </row>
    <row r="37" spans="1:20" s="18" customFormat="1" ht="18.75" x14ac:dyDescent="0.3">
      <c r="A37" s="23"/>
      <c r="B37" s="24" t="s">
        <v>104</v>
      </c>
      <c r="C37" s="25"/>
      <c r="D37" s="25"/>
      <c r="E37" s="25"/>
      <c r="F37" s="25"/>
      <c r="G37" s="25"/>
      <c r="H37" s="25"/>
      <c r="I37" s="25">
        <f>6+30</f>
        <v>36</v>
      </c>
      <c r="J37" s="25">
        <f>18+50</f>
        <v>68</v>
      </c>
      <c r="K37" s="25">
        <f>SUM(I37:J37)</f>
        <v>104</v>
      </c>
      <c r="L37" s="25"/>
      <c r="M37" s="25"/>
      <c r="N37" s="25"/>
      <c r="O37" s="25">
        <f t="shared" ref="O37" si="16">C37+F37+I37+L37</f>
        <v>36</v>
      </c>
      <c r="P37" s="25">
        <f t="shared" ref="P37" si="17">D37+G37+J37+M37</f>
        <v>68</v>
      </c>
      <c r="Q37" s="25">
        <f t="shared" ref="Q37" si="18">O37+P37</f>
        <v>104</v>
      </c>
      <c r="R37" s="24">
        <v>1</v>
      </c>
    </row>
    <row r="38" spans="1:20" s="18" customFormat="1" ht="18.75" x14ac:dyDescent="0.3">
      <c r="A38" s="23"/>
      <c r="B38" s="24" t="s">
        <v>57</v>
      </c>
      <c r="C38" s="25">
        <v>117</v>
      </c>
      <c r="D38" s="25">
        <v>149</v>
      </c>
      <c r="E38" s="25">
        <f t="shared" si="0"/>
        <v>266</v>
      </c>
      <c r="F38" s="25"/>
      <c r="G38" s="25"/>
      <c r="H38" s="25"/>
      <c r="I38" s="25"/>
      <c r="J38" s="25"/>
      <c r="K38" s="25"/>
      <c r="L38" s="25"/>
      <c r="M38" s="25"/>
      <c r="N38" s="25"/>
      <c r="O38" s="25">
        <f t="shared" si="1"/>
        <v>117</v>
      </c>
      <c r="P38" s="25">
        <f t="shared" si="1"/>
        <v>149</v>
      </c>
      <c r="Q38" s="25">
        <f t="shared" si="2"/>
        <v>266</v>
      </c>
      <c r="R38" s="24">
        <v>2</v>
      </c>
    </row>
    <row r="39" spans="1:20" s="18" customFormat="1" ht="18.75" x14ac:dyDescent="0.3">
      <c r="A39" s="23"/>
      <c r="B39" s="24" t="s">
        <v>58</v>
      </c>
      <c r="C39" s="25">
        <v>131</v>
      </c>
      <c r="D39" s="25">
        <v>181</v>
      </c>
      <c r="E39" s="25">
        <f t="shared" si="0"/>
        <v>312</v>
      </c>
      <c r="F39" s="25"/>
      <c r="G39" s="25"/>
      <c r="H39" s="25"/>
      <c r="I39" s="25"/>
      <c r="J39" s="25"/>
      <c r="K39" s="25"/>
      <c r="L39" s="25"/>
      <c r="M39" s="25"/>
      <c r="N39" s="25"/>
      <c r="O39" s="25">
        <f t="shared" si="1"/>
        <v>131</v>
      </c>
      <c r="P39" s="25">
        <f t="shared" si="1"/>
        <v>181</v>
      </c>
      <c r="Q39" s="25">
        <f t="shared" si="2"/>
        <v>312</v>
      </c>
      <c r="R39" s="24">
        <v>3</v>
      </c>
    </row>
    <row r="40" spans="1:20" s="18" customFormat="1" ht="18.75" x14ac:dyDescent="0.3">
      <c r="A40" s="23"/>
      <c r="B40" s="24" t="s">
        <v>59</v>
      </c>
      <c r="C40" s="25">
        <v>151</v>
      </c>
      <c r="D40" s="25">
        <v>108</v>
      </c>
      <c r="E40" s="25">
        <f t="shared" si="0"/>
        <v>259</v>
      </c>
      <c r="F40" s="25"/>
      <c r="G40" s="25"/>
      <c r="H40" s="25"/>
      <c r="I40" s="25"/>
      <c r="J40" s="25"/>
      <c r="K40" s="25"/>
      <c r="L40" s="25"/>
      <c r="M40" s="25"/>
      <c r="N40" s="25"/>
      <c r="O40" s="25">
        <f t="shared" si="1"/>
        <v>151</v>
      </c>
      <c r="P40" s="25">
        <f t="shared" si="1"/>
        <v>108</v>
      </c>
      <c r="Q40" s="25">
        <f t="shared" si="2"/>
        <v>259</v>
      </c>
      <c r="R40" s="24">
        <v>1</v>
      </c>
    </row>
    <row r="41" spans="1:20" s="15" customFormat="1" x14ac:dyDescent="0.35">
      <c r="A41" s="26" t="s">
        <v>60</v>
      </c>
      <c r="B41" s="27"/>
      <c r="C41" s="28">
        <f>SUM(C13:C40)</f>
        <v>1680</v>
      </c>
      <c r="D41" s="28">
        <f>SUM(D13:D40)</f>
        <v>3480</v>
      </c>
      <c r="E41" s="28">
        <f>SUM(C41:D41)</f>
        <v>5160</v>
      </c>
      <c r="F41" s="28">
        <f>SUM(F13:F40)</f>
        <v>141</v>
      </c>
      <c r="G41" s="28">
        <f>SUM(G13:G40)</f>
        <v>300</v>
      </c>
      <c r="H41" s="28">
        <f>SUM(F41:G41)</f>
        <v>441</v>
      </c>
      <c r="I41" s="28">
        <f>SUM(I13:I40)</f>
        <v>89</v>
      </c>
      <c r="J41" s="28">
        <f>SUM(J13:J40)</f>
        <v>162</v>
      </c>
      <c r="K41" s="28">
        <f>SUM(I41:J41)</f>
        <v>251</v>
      </c>
      <c r="L41" s="28"/>
      <c r="M41" s="28"/>
      <c r="N41" s="28"/>
      <c r="O41" s="28">
        <f>C41+F41+I41+L41</f>
        <v>1910</v>
      </c>
      <c r="P41" s="28">
        <f t="shared" si="1"/>
        <v>3942</v>
      </c>
      <c r="Q41" s="28">
        <f t="shared" si="2"/>
        <v>5852</v>
      </c>
      <c r="R41" s="27"/>
    </row>
    <row r="42" spans="1:20" s="15" customFormat="1" x14ac:dyDescent="0.35">
      <c r="A42" s="29" t="s">
        <v>16</v>
      </c>
      <c r="B42" s="30"/>
      <c r="C42" s="31"/>
      <c r="D42" s="31"/>
      <c r="E42" s="25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0"/>
    </row>
    <row r="43" spans="1:20" s="18" customFormat="1" ht="18.75" x14ac:dyDescent="0.3">
      <c r="A43" s="23"/>
      <c r="B43" s="24" t="s">
        <v>119</v>
      </c>
      <c r="C43" s="25">
        <v>287</v>
      </c>
      <c r="D43" s="25">
        <v>748</v>
      </c>
      <c r="E43" s="25">
        <f t="shared" si="0"/>
        <v>1035</v>
      </c>
      <c r="F43" s="25"/>
      <c r="G43" s="25"/>
      <c r="H43" s="25"/>
      <c r="I43" s="25"/>
      <c r="J43" s="25"/>
      <c r="K43" s="25"/>
      <c r="L43" s="25"/>
      <c r="M43" s="25"/>
      <c r="N43" s="25"/>
      <c r="O43" s="25">
        <f t="shared" si="1"/>
        <v>287</v>
      </c>
      <c r="P43" s="25">
        <f t="shared" si="1"/>
        <v>748</v>
      </c>
      <c r="Q43" s="25">
        <f t="shared" si="2"/>
        <v>1035</v>
      </c>
      <c r="R43" s="24">
        <v>8</v>
      </c>
      <c r="T43" s="52"/>
    </row>
    <row r="44" spans="1:20" s="18" customFormat="1" ht="18.75" x14ac:dyDescent="0.3">
      <c r="A44" s="23"/>
      <c r="B44" s="24" t="s">
        <v>118</v>
      </c>
      <c r="C44" s="25">
        <f>3+19+9</f>
        <v>31</v>
      </c>
      <c r="D44" s="25">
        <f>4+14+25</f>
        <v>43</v>
      </c>
      <c r="E44" s="25">
        <f t="shared" ref="E44:E46" si="19">SUM(C44:D44)</f>
        <v>74</v>
      </c>
      <c r="F44" s="25"/>
      <c r="G44" s="25"/>
      <c r="H44" s="25"/>
      <c r="I44" s="25"/>
      <c r="J44" s="25"/>
      <c r="K44" s="25"/>
      <c r="L44" s="25"/>
      <c r="M44" s="25"/>
      <c r="N44" s="25"/>
      <c r="O44" s="25">
        <f t="shared" ref="O44:O46" si="20">C44+F44+I44+L44</f>
        <v>31</v>
      </c>
      <c r="P44" s="25">
        <f t="shared" ref="P44:P46" si="21">D44+G44+J44+M44</f>
        <v>43</v>
      </c>
      <c r="Q44" s="25">
        <f t="shared" ref="Q44:Q46" si="22">O44+P44</f>
        <v>74</v>
      </c>
      <c r="R44" s="24">
        <v>8</v>
      </c>
    </row>
    <row r="45" spans="1:20" s="18" customFormat="1" ht="18.75" x14ac:dyDescent="0.3">
      <c r="A45" s="23"/>
      <c r="B45" s="24" t="s">
        <v>61</v>
      </c>
      <c r="C45" s="25">
        <v>317</v>
      </c>
      <c r="D45" s="25">
        <v>431</v>
      </c>
      <c r="E45" s="25">
        <f t="shared" si="19"/>
        <v>748</v>
      </c>
      <c r="F45" s="25"/>
      <c r="G45" s="25"/>
      <c r="H45" s="25"/>
      <c r="I45" s="25"/>
      <c r="J45" s="25"/>
      <c r="K45" s="25"/>
      <c r="L45" s="25"/>
      <c r="M45" s="25"/>
      <c r="N45" s="25"/>
      <c r="O45" s="25">
        <f t="shared" si="20"/>
        <v>317</v>
      </c>
      <c r="P45" s="25">
        <f t="shared" si="21"/>
        <v>431</v>
      </c>
      <c r="Q45" s="25">
        <f t="shared" si="22"/>
        <v>748</v>
      </c>
      <c r="R45" s="24">
        <v>8</v>
      </c>
    </row>
    <row r="46" spans="1:20" s="18" customFormat="1" ht="18.75" x14ac:dyDescent="0.3">
      <c r="A46" s="23"/>
      <c r="B46" s="24" t="s">
        <v>120</v>
      </c>
      <c r="C46" s="25">
        <v>57</v>
      </c>
      <c r="D46" s="25">
        <v>1</v>
      </c>
      <c r="E46" s="25">
        <f t="shared" si="19"/>
        <v>58</v>
      </c>
      <c r="F46" s="25"/>
      <c r="G46" s="25"/>
      <c r="H46" s="25"/>
      <c r="I46" s="25"/>
      <c r="J46" s="25"/>
      <c r="K46" s="25"/>
      <c r="L46" s="25"/>
      <c r="M46" s="25"/>
      <c r="N46" s="25"/>
      <c r="O46" s="25">
        <f t="shared" si="20"/>
        <v>57</v>
      </c>
      <c r="P46" s="25">
        <f t="shared" si="21"/>
        <v>1</v>
      </c>
      <c r="Q46" s="25">
        <f t="shared" si="22"/>
        <v>58</v>
      </c>
      <c r="R46" s="24">
        <v>2</v>
      </c>
      <c r="T46" s="52"/>
    </row>
    <row r="47" spans="1:20" s="18" customFormat="1" ht="18.75" x14ac:dyDescent="0.3">
      <c r="A47" s="23"/>
      <c r="B47" s="24" t="s">
        <v>62</v>
      </c>
      <c r="C47" s="25">
        <v>47</v>
      </c>
      <c r="D47" s="25">
        <v>18</v>
      </c>
      <c r="E47" s="25">
        <f t="shared" si="0"/>
        <v>65</v>
      </c>
      <c r="F47" s="25"/>
      <c r="G47" s="25"/>
      <c r="H47" s="25"/>
      <c r="I47" s="25"/>
      <c r="J47" s="25"/>
      <c r="K47" s="25"/>
      <c r="L47" s="25"/>
      <c r="M47" s="25"/>
      <c r="N47" s="25"/>
      <c r="O47" s="25">
        <f t="shared" si="1"/>
        <v>47</v>
      </c>
      <c r="P47" s="25">
        <f t="shared" si="1"/>
        <v>18</v>
      </c>
      <c r="Q47" s="25">
        <f t="shared" si="2"/>
        <v>65</v>
      </c>
      <c r="R47" s="24">
        <v>2</v>
      </c>
    </row>
    <row r="48" spans="1:20" s="18" customFormat="1" ht="18.75" x14ac:dyDescent="0.3">
      <c r="A48" s="23"/>
      <c r="B48" s="24" t="s">
        <v>63</v>
      </c>
      <c r="C48" s="25">
        <v>119</v>
      </c>
      <c r="D48" s="25">
        <v>11</v>
      </c>
      <c r="E48" s="25">
        <f t="shared" si="0"/>
        <v>130</v>
      </c>
      <c r="F48" s="25"/>
      <c r="G48" s="25"/>
      <c r="H48" s="25"/>
      <c r="I48" s="25"/>
      <c r="J48" s="25"/>
      <c r="K48" s="25"/>
      <c r="L48" s="25"/>
      <c r="M48" s="25"/>
      <c r="N48" s="25"/>
      <c r="O48" s="25">
        <f t="shared" si="1"/>
        <v>119</v>
      </c>
      <c r="P48" s="25">
        <f t="shared" si="1"/>
        <v>11</v>
      </c>
      <c r="Q48" s="25">
        <f t="shared" si="2"/>
        <v>130</v>
      </c>
      <c r="R48" s="24">
        <v>2</v>
      </c>
    </row>
    <row r="49" spans="1:20" s="18" customFormat="1" ht="18.75" x14ac:dyDescent="0.3">
      <c r="A49" s="23"/>
      <c r="B49" s="24" t="s">
        <v>64</v>
      </c>
      <c r="C49" s="25">
        <v>16</v>
      </c>
      <c r="D49" s="25">
        <v>42</v>
      </c>
      <c r="E49" s="25">
        <f t="shared" si="0"/>
        <v>58</v>
      </c>
      <c r="F49" s="25"/>
      <c r="G49" s="25"/>
      <c r="H49" s="25"/>
      <c r="I49" s="25"/>
      <c r="J49" s="25"/>
      <c r="K49" s="25"/>
      <c r="L49" s="25"/>
      <c r="M49" s="25"/>
      <c r="N49" s="25"/>
      <c r="O49" s="25">
        <f t="shared" si="1"/>
        <v>16</v>
      </c>
      <c r="P49" s="25">
        <f t="shared" si="1"/>
        <v>42</v>
      </c>
      <c r="Q49" s="25">
        <f t="shared" si="2"/>
        <v>58</v>
      </c>
      <c r="R49" s="24">
        <v>2</v>
      </c>
    </row>
    <row r="50" spans="1:20" s="18" customFormat="1" ht="18.75" x14ac:dyDescent="0.3">
      <c r="A50" s="23"/>
      <c r="B50" s="24" t="s">
        <v>65</v>
      </c>
      <c r="C50" s="25">
        <v>283</v>
      </c>
      <c r="D50" s="25">
        <v>253</v>
      </c>
      <c r="E50" s="25">
        <f t="shared" si="0"/>
        <v>536</v>
      </c>
      <c r="F50" s="25"/>
      <c r="G50" s="25"/>
      <c r="H50" s="25"/>
      <c r="I50" s="25"/>
      <c r="J50" s="25"/>
      <c r="K50" s="25"/>
      <c r="L50" s="25"/>
      <c r="M50" s="25"/>
      <c r="N50" s="25"/>
      <c r="O50" s="25">
        <f t="shared" si="1"/>
        <v>283</v>
      </c>
      <c r="P50" s="25">
        <f t="shared" si="1"/>
        <v>253</v>
      </c>
      <c r="Q50" s="25">
        <f t="shared" si="2"/>
        <v>536</v>
      </c>
      <c r="R50" s="24">
        <v>3</v>
      </c>
      <c r="T50" s="52"/>
    </row>
    <row r="51" spans="1:20" s="18" customFormat="1" ht="18.75" x14ac:dyDescent="0.3">
      <c r="A51" s="23"/>
      <c r="B51" s="24" t="s">
        <v>66</v>
      </c>
      <c r="C51" s="25">
        <v>36</v>
      </c>
      <c r="D51" s="25">
        <v>174</v>
      </c>
      <c r="E51" s="25">
        <f t="shared" si="0"/>
        <v>210</v>
      </c>
      <c r="F51" s="25"/>
      <c r="G51" s="25"/>
      <c r="H51" s="25"/>
      <c r="I51" s="25"/>
      <c r="J51" s="25"/>
      <c r="K51" s="25"/>
      <c r="L51" s="25"/>
      <c r="M51" s="25"/>
      <c r="N51" s="25"/>
      <c r="O51" s="25">
        <f t="shared" si="1"/>
        <v>36</v>
      </c>
      <c r="P51" s="25">
        <f t="shared" si="1"/>
        <v>174</v>
      </c>
      <c r="Q51" s="25">
        <f t="shared" si="2"/>
        <v>210</v>
      </c>
      <c r="R51" s="24">
        <v>2</v>
      </c>
    </row>
    <row r="52" spans="1:20" s="18" customFormat="1" ht="18.75" x14ac:dyDescent="0.3">
      <c r="A52" s="23"/>
      <c r="B52" s="24" t="s">
        <v>54</v>
      </c>
      <c r="C52" s="25">
        <v>54</v>
      </c>
      <c r="D52" s="25">
        <v>283</v>
      </c>
      <c r="E52" s="25">
        <f t="shared" si="0"/>
        <v>337</v>
      </c>
      <c r="F52" s="25"/>
      <c r="G52" s="25"/>
      <c r="H52" s="25"/>
      <c r="I52" s="25"/>
      <c r="J52" s="25"/>
      <c r="K52" s="25"/>
      <c r="L52" s="25"/>
      <c r="M52" s="25"/>
      <c r="N52" s="25"/>
      <c r="O52" s="25">
        <f t="shared" si="1"/>
        <v>54</v>
      </c>
      <c r="P52" s="25">
        <f t="shared" si="1"/>
        <v>283</v>
      </c>
      <c r="Q52" s="25">
        <f t="shared" si="2"/>
        <v>337</v>
      </c>
      <c r="R52" s="24">
        <v>2</v>
      </c>
    </row>
    <row r="53" spans="1:20" s="18" customFormat="1" ht="18.75" x14ac:dyDescent="0.3">
      <c r="A53" s="23"/>
      <c r="B53" s="24" t="s">
        <v>67</v>
      </c>
      <c r="C53" s="25">
        <v>90</v>
      </c>
      <c r="D53" s="25">
        <v>202</v>
      </c>
      <c r="E53" s="25">
        <f t="shared" si="0"/>
        <v>292</v>
      </c>
      <c r="F53" s="25"/>
      <c r="G53" s="25"/>
      <c r="H53" s="25"/>
      <c r="I53" s="25"/>
      <c r="J53" s="25"/>
      <c r="K53" s="25"/>
      <c r="L53" s="25"/>
      <c r="M53" s="25"/>
      <c r="N53" s="25"/>
      <c r="O53" s="25">
        <f t="shared" si="1"/>
        <v>90</v>
      </c>
      <c r="P53" s="25">
        <f t="shared" si="1"/>
        <v>202</v>
      </c>
      <c r="Q53" s="25">
        <f t="shared" si="2"/>
        <v>292</v>
      </c>
      <c r="R53" s="24">
        <v>2</v>
      </c>
    </row>
    <row r="54" spans="1:20" s="18" customFormat="1" ht="18.75" x14ac:dyDescent="0.3">
      <c r="A54" s="23"/>
      <c r="B54" s="24" t="s">
        <v>53</v>
      </c>
      <c r="C54" s="25">
        <v>59</v>
      </c>
      <c r="D54" s="25">
        <f>357+54</f>
        <v>411</v>
      </c>
      <c r="E54" s="25">
        <f>SUM(C54:D54)</f>
        <v>470</v>
      </c>
      <c r="F54" s="25"/>
      <c r="G54" s="25"/>
      <c r="H54" s="25"/>
      <c r="I54" s="25">
        <v>3</v>
      </c>
      <c r="J54" s="25">
        <v>25</v>
      </c>
      <c r="K54" s="25">
        <f>SUM(I54:J54)</f>
        <v>28</v>
      </c>
      <c r="L54" s="25"/>
      <c r="M54" s="25"/>
      <c r="N54" s="25"/>
      <c r="O54" s="25">
        <f>C54+F54+I54+L54</f>
        <v>62</v>
      </c>
      <c r="P54" s="25">
        <f>D54+G54+J54+M54</f>
        <v>436</v>
      </c>
      <c r="Q54" s="25">
        <f>O54+P54</f>
        <v>498</v>
      </c>
      <c r="R54" s="24">
        <v>2</v>
      </c>
    </row>
    <row r="55" spans="1:20" s="18" customFormat="1" ht="18.75" x14ac:dyDescent="0.3">
      <c r="A55" s="23"/>
      <c r="B55" s="24" t="s">
        <v>68</v>
      </c>
      <c r="C55" s="25">
        <v>15</v>
      </c>
      <c r="D55" s="25">
        <v>95</v>
      </c>
      <c r="E55" s="25">
        <f t="shared" si="0"/>
        <v>110</v>
      </c>
      <c r="F55" s="25"/>
      <c r="G55" s="25"/>
      <c r="H55" s="25"/>
      <c r="I55" s="25"/>
      <c r="J55" s="25"/>
      <c r="K55" s="25"/>
      <c r="L55" s="25"/>
      <c r="M55" s="25"/>
      <c r="N55" s="25"/>
      <c r="O55" s="25">
        <f t="shared" si="1"/>
        <v>15</v>
      </c>
      <c r="P55" s="25">
        <f t="shared" si="1"/>
        <v>95</v>
      </c>
      <c r="Q55" s="25">
        <f t="shared" si="2"/>
        <v>110</v>
      </c>
      <c r="R55" s="24">
        <v>2</v>
      </c>
    </row>
    <row r="56" spans="1:20" s="18" customFormat="1" ht="18.75" x14ac:dyDescent="0.3">
      <c r="A56" s="23"/>
      <c r="B56" s="24" t="s">
        <v>55</v>
      </c>
      <c r="C56" s="25">
        <v>60</v>
      </c>
      <c r="D56" s="25">
        <v>216</v>
      </c>
      <c r="E56" s="25">
        <f t="shared" si="0"/>
        <v>276</v>
      </c>
      <c r="F56" s="25"/>
      <c r="G56" s="25"/>
      <c r="H56" s="25"/>
      <c r="I56" s="25"/>
      <c r="J56" s="25"/>
      <c r="K56" s="25"/>
      <c r="L56" s="25"/>
      <c r="M56" s="25"/>
      <c r="N56" s="25"/>
      <c r="O56" s="25">
        <f t="shared" si="1"/>
        <v>60</v>
      </c>
      <c r="P56" s="25">
        <f t="shared" si="1"/>
        <v>216</v>
      </c>
      <c r="Q56" s="25">
        <f t="shared" si="2"/>
        <v>276</v>
      </c>
      <c r="R56" s="24">
        <v>2</v>
      </c>
    </row>
    <row r="57" spans="1:20" s="18" customFormat="1" ht="18.75" x14ac:dyDescent="0.3">
      <c r="A57" s="23"/>
      <c r="B57" s="24" t="s">
        <v>69</v>
      </c>
      <c r="C57" s="25">
        <v>44</v>
      </c>
      <c r="D57" s="25">
        <v>134</v>
      </c>
      <c r="E57" s="25">
        <f t="shared" si="0"/>
        <v>178</v>
      </c>
      <c r="F57" s="25"/>
      <c r="G57" s="25"/>
      <c r="H57" s="25"/>
      <c r="I57" s="25"/>
      <c r="J57" s="25"/>
      <c r="K57" s="25"/>
      <c r="L57" s="25"/>
      <c r="M57" s="25"/>
      <c r="N57" s="25"/>
      <c r="O57" s="25">
        <f t="shared" si="1"/>
        <v>44</v>
      </c>
      <c r="P57" s="25">
        <f t="shared" si="1"/>
        <v>134</v>
      </c>
      <c r="Q57" s="25">
        <f t="shared" si="2"/>
        <v>178</v>
      </c>
      <c r="R57" s="24">
        <v>2</v>
      </c>
    </row>
    <row r="58" spans="1:20" s="18" customFormat="1" ht="18.75" x14ac:dyDescent="0.3">
      <c r="A58" s="23"/>
      <c r="B58" s="24" t="s">
        <v>70</v>
      </c>
      <c r="C58" s="25">
        <v>62</v>
      </c>
      <c r="D58" s="25">
        <v>87</v>
      </c>
      <c r="E58" s="25">
        <f t="shared" si="0"/>
        <v>149</v>
      </c>
      <c r="F58" s="25"/>
      <c r="G58" s="25"/>
      <c r="H58" s="25"/>
      <c r="I58" s="25"/>
      <c r="J58" s="25"/>
      <c r="K58" s="25"/>
      <c r="L58" s="25"/>
      <c r="M58" s="25"/>
      <c r="N58" s="25"/>
      <c r="O58" s="25">
        <f t="shared" si="1"/>
        <v>62</v>
      </c>
      <c r="P58" s="25">
        <f t="shared" si="1"/>
        <v>87</v>
      </c>
      <c r="Q58" s="25">
        <f t="shared" si="2"/>
        <v>149</v>
      </c>
      <c r="R58" s="24">
        <v>4</v>
      </c>
      <c r="T58" s="52"/>
    </row>
    <row r="59" spans="1:20" s="18" customFormat="1" ht="18.75" x14ac:dyDescent="0.3">
      <c r="A59" s="23"/>
      <c r="B59" s="24" t="s">
        <v>71</v>
      </c>
      <c r="C59" s="25">
        <v>397</v>
      </c>
      <c r="D59" s="25">
        <v>394</v>
      </c>
      <c r="E59" s="25">
        <f t="shared" si="0"/>
        <v>791</v>
      </c>
      <c r="F59" s="25"/>
      <c r="G59" s="25"/>
      <c r="H59" s="25"/>
      <c r="I59" s="25"/>
      <c r="J59" s="25"/>
      <c r="K59" s="25"/>
      <c r="L59" s="25"/>
      <c r="M59" s="25"/>
      <c r="N59" s="25"/>
      <c r="O59" s="25">
        <f t="shared" si="1"/>
        <v>397</v>
      </c>
      <c r="P59" s="25">
        <f t="shared" si="1"/>
        <v>394</v>
      </c>
      <c r="Q59" s="25">
        <f t="shared" si="2"/>
        <v>791</v>
      </c>
      <c r="R59" s="24">
        <v>3</v>
      </c>
    </row>
    <row r="60" spans="1:20" s="18" customFormat="1" ht="18.75" x14ac:dyDescent="0.3">
      <c r="A60" s="23"/>
      <c r="B60" s="24" t="s">
        <v>72</v>
      </c>
      <c r="C60" s="25">
        <v>90</v>
      </c>
      <c r="D60" s="25">
        <v>91</v>
      </c>
      <c r="E60" s="25">
        <f t="shared" si="0"/>
        <v>181</v>
      </c>
      <c r="F60" s="25"/>
      <c r="G60" s="25"/>
      <c r="H60" s="25"/>
      <c r="I60" s="25"/>
      <c r="J60" s="25"/>
      <c r="K60" s="25"/>
      <c r="L60" s="25"/>
      <c r="M60" s="25"/>
      <c r="N60" s="25"/>
      <c r="O60" s="25">
        <f t="shared" si="1"/>
        <v>90</v>
      </c>
      <c r="P60" s="25">
        <f t="shared" si="1"/>
        <v>91</v>
      </c>
      <c r="Q60" s="25">
        <f t="shared" si="2"/>
        <v>181</v>
      </c>
      <c r="R60" s="24">
        <v>3</v>
      </c>
    </row>
    <row r="61" spans="1:20" s="18" customFormat="1" ht="18.75" x14ac:dyDescent="0.3">
      <c r="A61" s="23"/>
      <c r="B61" s="24" t="s">
        <v>73</v>
      </c>
      <c r="C61" s="25">
        <v>3</v>
      </c>
      <c r="D61" s="25"/>
      <c r="E61" s="25">
        <f t="shared" si="0"/>
        <v>3</v>
      </c>
      <c r="F61" s="25"/>
      <c r="G61" s="25"/>
      <c r="H61" s="25"/>
      <c r="I61" s="25"/>
      <c r="J61" s="25"/>
      <c r="K61" s="25"/>
      <c r="L61" s="25"/>
      <c r="M61" s="25"/>
      <c r="N61" s="25"/>
      <c r="O61" s="25">
        <f t="shared" si="1"/>
        <v>3</v>
      </c>
      <c r="P61" s="25">
        <f t="shared" si="1"/>
        <v>0</v>
      </c>
      <c r="Q61" s="25">
        <f t="shared" si="2"/>
        <v>3</v>
      </c>
      <c r="R61" s="24">
        <v>2</v>
      </c>
    </row>
    <row r="62" spans="1:20" s="18" customFormat="1" ht="18.75" x14ac:dyDescent="0.3">
      <c r="A62" s="23"/>
      <c r="B62" s="24" t="s">
        <v>121</v>
      </c>
      <c r="C62" s="25">
        <v>28</v>
      </c>
      <c r="D62" s="25">
        <v>9</v>
      </c>
      <c r="E62" s="25">
        <f t="shared" ref="E62" si="23">SUM(C62:D62)</f>
        <v>37</v>
      </c>
      <c r="F62" s="25"/>
      <c r="G62" s="25"/>
      <c r="H62" s="25"/>
      <c r="I62" s="25"/>
      <c r="J62" s="25"/>
      <c r="K62" s="25"/>
      <c r="L62" s="25"/>
      <c r="M62" s="25"/>
      <c r="N62" s="25"/>
      <c r="O62" s="25">
        <f t="shared" ref="O62" si="24">C62+F62+I62+L62</f>
        <v>28</v>
      </c>
      <c r="P62" s="25">
        <f t="shared" ref="P62" si="25">D62+G62+J62+M62</f>
        <v>9</v>
      </c>
      <c r="Q62" s="25">
        <f t="shared" ref="Q62" si="26">O62+P62</f>
        <v>37</v>
      </c>
      <c r="R62" s="24">
        <v>2</v>
      </c>
    </row>
    <row r="63" spans="1:20" s="18" customFormat="1" ht="18.75" x14ac:dyDescent="0.3">
      <c r="A63" s="23"/>
      <c r="B63" s="24" t="s">
        <v>74</v>
      </c>
      <c r="C63" s="25">
        <f>34+32+28</f>
        <v>94</v>
      </c>
      <c r="D63" s="25">
        <f>45+21+49</f>
        <v>115</v>
      </c>
      <c r="E63" s="25">
        <f t="shared" si="0"/>
        <v>209</v>
      </c>
      <c r="F63" s="25"/>
      <c r="G63" s="25"/>
      <c r="H63" s="25"/>
      <c r="I63" s="25"/>
      <c r="J63" s="25"/>
      <c r="K63" s="25"/>
      <c r="L63" s="25"/>
      <c r="M63" s="25"/>
      <c r="N63" s="25"/>
      <c r="O63" s="25">
        <f t="shared" si="1"/>
        <v>94</v>
      </c>
      <c r="P63" s="25">
        <f t="shared" si="1"/>
        <v>115</v>
      </c>
      <c r="Q63" s="25">
        <f t="shared" si="2"/>
        <v>209</v>
      </c>
      <c r="R63" s="24">
        <v>3</v>
      </c>
    </row>
    <row r="64" spans="1:20" s="18" customFormat="1" ht="18.75" x14ac:dyDescent="0.3">
      <c r="A64" s="23"/>
      <c r="B64" s="24" t="s">
        <v>75</v>
      </c>
      <c r="C64" s="25">
        <v>89</v>
      </c>
      <c r="D64" s="25">
        <v>57</v>
      </c>
      <c r="E64" s="25">
        <f t="shared" si="0"/>
        <v>146</v>
      </c>
      <c r="F64" s="25"/>
      <c r="G64" s="25"/>
      <c r="H64" s="25"/>
      <c r="I64" s="25"/>
      <c r="J64" s="25"/>
      <c r="K64" s="25"/>
      <c r="L64" s="25"/>
      <c r="M64" s="25"/>
      <c r="N64" s="25"/>
      <c r="O64" s="25">
        <f t="shared" si="1"/>
        <v>89</v>
      </c>
      <c r="P64" s="25">
        <f t="shared" si="1"/>
        <v>57</v>
      </c>
      <c r="Q64" s="25">
        <f t="shared" si="2"/>
        <v>146</v>
      </c>
      <c r="R64" s="24">
        <v>2</v>
      </c>
    </row>
    <row r="65" spans="1:20" s="18" customFormat="1" ht="18.75" x14ac:dyDescent="0.3">
      <c r="A65" s="23"/>
      <c r="B65" s="24" t="s">
        <v>76</v>
      </c>
      <c r="C65" s="25">
        <v>1</v>
      </c>
      <c r="D65" s="25"/>
      <c r="E65" s="25">
        <f t="shared" si="0"/>
        <v>1</v>
      </c>
      <c r="F65" s="25"/>
      <c r="G65" s="25"/>
      <c r="H65" s="25"/>
      <c r="I65" s="25"/>
      <c r="J65" s="25"/>
      <c r="K65" s="25"/>
      <c r="L65" s="25"/>
      <c r="M65" s="25"/>
      <c r="N65" s="25"/>
      <c r="O65" s="25">
        <f t="shared" si="1"/>
        <v>1</v>
      </c>
      <c r="P65" s="25">
        <f t="shared" si="1"/>
        <v>0</v>
      </c>
      <c r="Q65" s="25">
        <f t="shared" si="2"/>
        <v>1</v>
      </c>
      <c r="R65" s="24">
        <v>8</v>
      </c>
    </row>
    <row r="66" spans="1:20" s="15" customFormat="1" x14ac:dyDescent="0.35">
      <c r="A66" s="26" t="s">
        <v>77</v>
      </c>
      <c r="B66" s="27"/>
      <c r="C66" s="28">
        <f>SUM(C43:C65)</f>
        <v>2279</v>
      </c>
      <c r="D66" s="28">
        <f>SUM(D43:D65)</f>
        <v>3815</v>
      </c>
      <c r="E66" s="28">
        <f t="shared" si="0"/>
        <v>6094</v>
      </c>
      <c r="F66" s="28"/>
      <c r="G66" s="28"/>
      <c r="H66" s="28"/>
      <c r="I66" s="28">
        <f>SUM(I43:I65)</f>
        <v>3</v>
      </c>
      <c r="J66" s="28">
        <f>SUM(J43:J65)</f>
        <v>25</v>
      </c>
      <c r="K66" s="28">
        <f t="shared" ref="K66" si="27">SUM(I66:J66)</f>
        <v>28</v>
      </c>
      <c r="L66" s="28"/>
      <c r="M66" s="28"/>
      <c r="N66" s="28"/>
      <c r="O66" s="28">
        <f t="shared" si="1"/>
        <v>2282</v>
      </c>
      <c r="P66" s="28">
        <f t="shared" si="1"/>
        <v>3840</v>
      </c>
      <c r="Q66" s="28">
        <f t="shared" si="2"/>
        <v>6122</v>
      </c>
      <c r="R66" s="27"/>
      <c r="T66" s="53"/>
    </row>
    <row r="67" spans="1:20" s="15" customFormat="1" x14ac:dyDescent="0.35">
      <c r="A67" s="29" t="s">
        <v>17</v>
      </c>
      <c r="B67" s="30"/>
      <c r="C67" s="31"/>
      <c r="D67" s="31"/>
      <c r="E67" s="25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0"/>
    </row>
    <row r="68" spans="1:20" s="18" customFormat="1" ht="18.75" x14ac:dyDescent="0.3">
      <c r="A68" s="23"/>
      <c r="B68" s="24" t="s">
        <v>80</v>
      </c>
      <c r="C68" s="25">
        <v>509</v>
      </c>
      <c r="D68" s="25">
        <v>1068</v>
      </c>
      <c r="E68" s="25">
        <f t="shared" si="0"/>
        <v>1577</v>
      </c>
      <c r="F68" s="25"/>
      <c r="G68" s="25"/>
      <c r="H68" s="25"/>
      <c r="I68" s="25"/>
      <c r="J68" s="25"/>
      <c r="K68" s="25"/>
      <c r="L68" s="25"/>
      <c r="M68" s="25"/>
      <c r="N68" s="25"/>
      <c r="O68" s="25">
        <f t="shared" si="1"/>
        <v>509</v>
      </c>
      <c r="P68" s="25">
        <f t="shared" si="1"/>
        <v>1068</v>
      </c>
      <c r="Q68" s="25">
        <f t="shared" si="2"/>
        <v>1577</v>
      </c>
      <c r="R68" s="24">
        <v>3</v>
      </c>
      <c r="T68" s="52"/>
    </row>
    <row r="69" spans="1:20" s="18" customFormat="1" ht="18.75" x14ac:dyDescent="0.3">
      <c r="A69" s="23"/>
      <c r="B69" s="24" t="s">
        <v>81</v>
      </c>
      <c r="C69" s="25">
        <v>335</v>
      </c>
      <c r="D69" s="25">
        <v>548</v>
      </c>
      <c r="E69" s="25">
        <f t="shared" si="0"/>
        <v>883</v>
      </c>
      <c r="F69" s="25"/>
      <c r="G69" s="25"/>
      <c r="H69" s="25"/>
      <c r="I69" s="25"/>
      <c r="J69" s="25"/>
      <c r="K69" s="25"/>
      <c r="L69" s="25"/>
      <c r="M69" s="25"/>
      <c r="N69" s="25"/>
      <c r="O69" s="25">
        <f t="shared" si="1"/>
        <v>335</v>
      </c>
      <c r="P69" s="25">
        <f t="shared" si="1"/>
        <v>548</v>
      </c>
      <c r="Q69" s="25">
        <f t="shared" si="2"/>
        <v>883</v>
      </c>
      <c r="R69" s="24">
        <v>3</v>
      </c>
    </row>
    <row r="70" spans="1:20" s="18" customFormat="1" ht="18.75" x14ac:dyDescent="0.3">
      <c r="A70" s="23"/>
      <c r="B70" s="24" t="s">
        <v>82</v>
      </c>
      <c r="C70" s="25">
        <v>88</v>
      </c>
      <c r="D70" s="25">
        <v>275</v>
      </c>
      <c r="E70" s="25">
        <f t="shared" si="0"/>
        <v>363</v>
      </c>
      <c r="F70" s="25"/>
      <c r="G70" s="25"/>
      <c r="H70" s="25"/>
      <c r="I70" s="25"/>
      <c r="J70" s="25"/>
      <c r="K70" s="25"/>
      <c r="L70" s="25"/>
      <c r="M70" s="25"/>
      <c r="N70" s="25"/>
      <c r="O70" s="25">
        <f t="shared" si="1"/>
        <v>88</v>
      </c>
      <c r="P70" s="25">
        <f t="shared" si="1"/>
        <v>275</v>
      </c>
      <c r="Q70" s="25">
        <f t="shared" si="2"/>
        <v>363</v>
      </c>
      <c r="R70" s="24">
        <v>3</v>
      </c>
    </row>
    <row r="71" spans="1:20" s="18" customFormat="1" ht="18.75" x14ac:dyDescent="0.3">
      <c r="A71" s="23"/>
      <c r="B71" s="24" t="s">
        <v>83</v>
      </c>
      <c r="C71" s="25"/>
      <c r="D71" s="25"/>
      <c r="E71" s="25"/>
      <c r="F71" s="25"/>
      <c r="G71" s="25"/>
      <c r="H71" s="25"/>
      <c r="I71" s="25">
        <f>21+9+2+90</f>
        <v>122</v>
      </c>
      <c r="J71" s="25">
        <f>34+11+4+94</f>
        <v>143</v>
      </c>
      <c r="K71" s="25">
        <f t="shared" ref="K71" si="28">SUM(I71:J71)</f>
        <v>265</v>
      </c>
      <c r="L71" s="25"/>
      <c r="M71" s="25"/>
      <c r="N71" s="25"/>
      <c r="O71" s="25">
        <f t="shared" si="1"/>
        <v>122</v>
      </c>
      <c r="P71" s="25">
        <f t="shared" si="1"/>
        <v>143</v>
      </c>
      <c r="Q71" s="25">
        <f t="shared" si="2"/>
        <v>265</v>
      </c>
      <c r="R71" s="24">
        <v>3</v>
      </c>
    </row>
    <row r="72" spans="1:20" s="18" customFormat="1" ht="18.75" x14ac:dyDescent="0.3">
      <c r="A72" s="23"/>
      <c r="B72" s="24" t="s">
        <v>84</v>
      </c>
      <c r="C72" s="25">
        <v>104</v>
      </c>
      <c r="D72" s="25">
        <v>734</v>
      </c>
      <c r="E72" s="25">
        <f>SUM(C72:D72)</f>
        <v>838</v>
      </c>
      <c r="F72" s="25"/>
      <c r="G72" s="25"/>
      <c r="H72" s="25"/>
      <c r="I72" s="25"/>
      <c r="J72" s="25"/>
      <c r="K72" s="25"/>
      <c r="L72" s="25"/>
      <c r="M72" s="25"/>
      <c r="N72" s="25"/>
      <c r="O72" s="25">
        <f>C72+F72+I72+L72</f>
        <v>104</v>
      </c>
      <c r="P72" s="25">
        <f>D72+G72+J72+M72</f>
        <v>734</v>
      </c>
      <c r="Q72" s="25">
        <f>O72+P72</f>
        <v>838</v>
      </c>
      <c r="R72" s="24">
        <v>3</v>
      </c>
    </row>
    <row r="73" spans="1:20" s="18" customFormat="1" ht="18.75" x14ac:dyDescent="0.3">
      <c r="A73" s="23"/>
      <c r="B73" s="24" t="s">
        <v>79</v>
      </c>
      <c r="C73" s="25">
        <v>91</v>
      </c>
      <c r="D73" s="25">
        <v>84</v>
      </c>
      <c r="E73" s="25">
        <f>SUM(C73:D73)</f>
        <v>175</v>
      </c>
      <c r="F73" s="25"/>
      <c r="G73" s="25"/>
      <c r="H73" s="25"/>
      <c r="I73" s="25"/>
      <c r="J73" s="25"/>
      <c r="K73" s="25"/>
      <c r="L73" s="25"/>
      <c r="M73" s="25"/>
      <c r="N73" s="25"/>
      <c r="O73" s="25">
        <f>C73+F73+I73+L73</f>
        <v>91</v>
      </c>
      <c r="P73" s="25">
        <f>D73+G73+J73+M73</f>
        <v>84</v>
      </c>
      <c r="Q73" s="25">
        <f>O73+P73</f>
        <v>175</v>
      </c>
      <c r="R73" s="24">
        <v>3</v>
      </c>
    </row>
    <row r="74" spans="1:20" s="18" customFormat="1" ht="18.75" x14ac:dyDescent="0.3">
      <c r="A74" s="23"/>
      <c r="B74" s="24" t="s">
        <v>85</v>
      </c>
      <c r="C74" s="25">
        <v>530</v>
      </c>
      <c r="D74" s="25">
        <v>308</v>
      </c>
      <c r="E74" s="25">
        <f t="shared" si="0"/>
        <v>838</v>
      </c>
      <c r="F74" s="25"/>
      <c r="G74" s="25"/>
      <c r="H74" s="25"/>
      <c r="I74" s="25"/>
      <c r="J74" s="25"/>
      <c r="K74" s="25"/>
      <c r="L74" s="25"/>
      <c r="M74" s="25"/>
      <c r="N74" s="25"/>
      <c r="O74" s="25">
        <f t="shared" si="1"/>
        <v>530</v>
      </c>
      <c r="P74" s="25">
        <f t="shared" si="1"/>
        <v>308</v>
      </c>
      <c r="Q74" s="25">
        <f t="shared" si="2"/>
        <v>838</v>
      </c>
      <c r="R74" s="24">
        <v>2</v>
      </c>
      <c r="T74" s="52"/>
    </row>
    <row r="75" spans="1:20" s="18" customFormat="1" ht="18.75" x14ac:dyDescent="0.3">
      <c r="A75" s="23"/>
      <c r="B75" s="24" t="s">
        <v>86</v>
      </c>
      <c r="C75" s="25">
        <v>57</v>
      </c>
      <c r="D75" s="25">
        <v>150</v>
      </c>
      <c r="E75" s="25">
        <f t="shared" si="0"/>
        <v>207</v>
      </c>
      <c r="F75" s="25"/>
      <c r="G75" s="25"/>
      <c r="H75" s="25"/>
      <c r="I75" s="25"/>
      <c r="J75" s="25"/>
      <c r="K75" s="25"/>
      <c r="L75" s="25"/>
      <c r="M75" s="25"/>
      <c r="N75" s="25"/>
      <c r="O75" s="25">
        <f t="shared" si="1"/>
        <v>57</v>
      </c>
      <c r="P75" s="25">
        <f t="shared" si="1"/>
        <v>150</v>
      </c>
      <c r="Q75" s="25">
        <f t="shared" si="2"/>
        <v>207</v>
      </c>
      <c r="R75" s="24">
        <v>3</v>
      </c>
    </row>
    <row r="76" spans="1:20" s="18" customFormat="1" ht="18.75" x14ac:dyDescent="0.3">
      <c r="A76" s="23"/>
      <c r="B76" s="24" t="s">
        <v>87</v>
      </c>
      <c r="C76" s="25">
        <f>237+58+32+70+23+2+1+2+1</f>
        <v>426</v>
      </c>
      <c r="D76" s="25">
        <f>234+48+95+64+49+2+1+1</f>
        <v>494</v>
      </c>
      <c r="E76" s="25">
        <f>SUM(C76:D76)</f>
        <v>920</v>
      </c>
      <c r="F76" s="25"/>
      <c r="G76" s="25"/>
      <c r="H76" s="25"/>
      <c r="I76" s="25"/>
      <c r="J76" s="25"/>
      <c r="K76" s="25"/>
      <c r="L76" s="25"/>
      <c r="M76" s="25"/>
      <c r="N76" s="25"/>
      <c r="O76" s="25">
        <f t="shared" ref="O76:P78" si="29">C76+F76+I76+L76</f>
        <v>426</v>
      </c>
      <c r="P76" s="25">
        <f t="shared" si="29"/>
        <v>494</v>
      </c>
      <c r="Q76" s="25">
        <f>O76+P76</f>
        <v>920</v>
      </c>
      <c r="R76" s="24">
        <v>2</v>
      </c>
      <c r="T76" s="52"/>
    </row>
    <row r="77" spans="1:20" s="18" customFormat="1" ht="18.75" x14ac:dyDescent="0.3">
      <c r="A77" s="23"/>
      <c r="B77" s="24" t="s">
        <v>125</v>
      </c>
      <c r="C77" s="25"/>
      <c r="D77" s="25"/>
      <c r="E77" s="25"/>
      <c r="F77" s="25"/>
      <c r="G77" s="25"/>
      <c r="H77" s="25"/>
      <c r="I77" s="25">
        <v>3</v>
      </c>
      <c r="J77" s="25">
        <v>2</v>
      </c>
      <c r="K77" s="25">
        <f t="shared" ref="K77" si="30">SUM(I77:J77)</f>
        <v>5</v>
      </c>
      <c r="L77" s="25"/>
      <c r="M77" s="25"/>
      <c r="N77" s="25"/>
      <c r="O77" s="25">
        <f t="shared" si="29"/>
        <v>3</v>
      </c>
      <c r="P77" s="25">
        <f t="shared" si="29"/>
        <v>2</v>
      </c>
      <c r="Q77" s="25">
        <f>O77+P77</f>
        <v>5</v>
      </c>
      <c r="R77" s="24">
        <v>3</v>
      </c>
    </row>
    <row r="78" spans="1:20" s="18" customFormat="1" ht="18.75" x14ac:dyDescent="0.3">
      <c r="A78" s="23"/>
      <c r="B78" s="24" t="s">
        <v>78</v>
      </c>
      <c r="C78" s="25">
        <f>54+24+16+13</f>
        <v>107</v>
      </c>
      <c r="D78" s="25">
        <f>86+35+57+27</f>
        <v>205</v>
      </c>
      <c r="E78" s="25">
        <f>SUM(C78:D78)</f>
        <v>312</v>
      </c>
      <c r="F78" s="25"/>
      <c r="G78" s="25"/>
      <c r="H78" s="25"/>
      <c r="I78" s="25"/>
      <c r="J78" s="25"/>
      <c r="K78" s="25"/>
      <c r="L78" s="25"/>
      <c r="M78" s="25"/>
      <c r="N78" s="25"/>
      <c r="O78" s="25">
        <f t="shared" si="29"/>
        <v>107</v>
      </c>
      <c r="P78" s="25">
        <f t="shared" si="29"/>
        <v>205</v>
      </c>
      <c r="Q78" s="25">
        <f>O78+P78</f>
        <v>312</v>
      </c>
      <c r="R78" s="24">
        <v>3</v>
      </c>
    </row>
    <row r="79" spans="1:20" s="15" customFormat="1" x14ac:dyDescent="0.35">
      <c r="A79" s="26" t="s">
        <v>88</v>
      </c>
      <c r="B79" s="27"/>
      <c r="C79" s="28">
        <f>SUM(C68:C78)</f>
        <v>2247</v>
      </c>
      <c r="D79" s="28">
        <f>SUM(D68:D78)</f>
        <v>3866</v>
      </c>
      <c r="E79" s="28">
        <f>SUM(C79:D79)</f>
        <v>6113</v>
      </c>
      <c r="F79" s="28"/>
      <c r="G79" s="28"/>
      <c r="H79" s="28"/>
      <c r="I79" s="28">
        <f>SUM(I68:I78)</f>
        <v>125</v>
      </c>
      <c r="J79" s="28">
        <f>SUM(J68:J78)</f>
        <v>145</v>
      </c>
      <c r="K79" s="28">
        <f>SUM(I79:J79)</f>
        <v>270</v>
      </c>
      <c r="L79" s="28"/>
      <c r="M79" s="28"/>
      <c r="N79" s="28"/>
      <c r="O79" s="28">
        <f t="shared" ref="O79:P128" si="31">C79+F79+I79+L79</f>
        <v>2372</v>
      </c>
      <c r="P79" s="28">
        <f t="shared" si="31"/>
        <v>4011</v>
      </c>
      <c r="Q79" s="28">
        <f t="shared" ref="Q79:Q131" si="32">O79+P79</f>
        <v>6383</v>
      </c>
      <c r="R79" s="27"/>
      <c r="T79" s="53"/>
    </row>
    <row r="80" spans="1:20" s="15" customFormat="1" x14ac:dyDescent="0.35">
      <c r="A80" s="29" t="s">
        <v>15</v>
      </c>
      <c r="B80" s="30"/>
      <c r="C80" s="31"/>
      <c r="D80" s="31"/>
      <c r="E80" s="25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0"/>
    </row>
    <row r="81" spans="1:20" s="18" customFormat="1" ht="18.75" x14ac:dyDescent="0.3">
      <c r="A81" s="23"/>
      <c r="B81" s="24" t="s">
        <v>93</v>
      </c>
      <c r="C81" s="25">
        <v>142</v>
      </c>
      <c r="D81" s="25">
        <v>42</v>
      </c>
      <c r="E81" s="25">
        <f>SUM(C81:D81)</f>
        <v>184</v>
      </c>
      <c r="F81" s="25"/>
      <c r="G81" s="25"/>
      <c r="H81" s="25"/>
      <c r="I81" s="25"/>
      <c r="J81" s="25"/>
      <c r="K81" s="25"/>
      <c r="L81" s="25"/>
      <c r="M81" s="25"/>
      <c r="N81" s="25"/>
      <c r="O81" s="25">
        <f t="shared" ref="O81:P85" si="33">C81+F81+I81+L81</f>
        <v>142</v>
      </c>
      <c r="P81" s="25">
        <f t="shared" si="33"/>
        <v>42</v>
      </c>
      <c r="Q81" s="25">
        <f>O81+P81</f>
        <v>184</v>
      </c>
      <c r="R81" s="24">
        <v>4</v>
      </c>
      <c r="T81" s="52"/>
    </row>
    <row r="82" spans="1:20" s="18" customFormat="1" ht="18.75" x14ac:dyDescent="0.3">
      <c r="A82" s="23"/>
      <c r="B82" s="24" t="s">
        <v>94</v>
      </c>
      <c r="C82" s="25"/>
      <c r="D82" s="25"/>
      <c r="E82" s="25"/>
      <c r="F82" s="25"/>
      <c r="G82" s="25"/>
      <c r="H82" s="25"/>
      <c r="I82" s="25">
        <f>1+1+4+36+37+32</f>
        <v>111</v>
      </c>
      <c r="J82" s="25">
        <f>3+2+7+1+60+60+60</f>
        <v>193</v>
      </c>
      <c r="K82" s="25">
        <f>SUM(I82:J82)</f>
        <v>304</v>
      </c>
      <c r="L82" s="25"/>
      <c r="M82" s="25"/>
      <c r="N82" s="25"/>
      <c r="O82" s="25">
        <f t="shared" si="33"/>
        <v>111</v>
      </c>
      <c r="P82" s="25">
        <f t="shared" si="33"/>
        <v>193</v>
      </c>
      <c r="Q82" s="25">
        <f>O82+P82</f>
        <v>304</v>
      </c>
      <c r="R82" s="24">
        <v>1</v>
      </c>
      <c r="T82" s="52"/>
    </row>
    <row r="83" spans="1:20" s="18" customFormat="1" ht="18.75" x14ac:dyDescent="0.3">
      <c r="A83" s="23"/>
      <c r="B83" s="24" t="s">
        <v>95</v>
      </c>
      <c r="C83" s="25">
        <v>96</v>
      </c>
      <c r="D83" s="25">
        <v>85</v>
      </c>
      <c r="E83" s="25">
        <f>SUM(C83:D83)</f>
        <v>181</v>
      </c>
      <c r="F83" s="25"/>
      <c r="G83" s="25"/>
      <c r="H83" s="25"/>
      <c r="I83" s="25"/>
      <c r="J83" s="25"/>
      <c r="K83" s="25"/>
      <c r="L83" s="25"/>
      <c r="M83" s="25"/>
      <c r="N83" s="25"/>
      <c r="O83" s="25">
        <f t="shared" si="33"/>
        <v>96</v>
      </c>
      <c r="P83" s="25">
        <f t="shared" si="33"/>
        <v>85</v>
      </c>
      <c r="Q83" s="25">
        <f>O83+P83</f>
        <v>181</v>
      </c>
      <c r="R83" s="24">
        <v>2</v>
      </c>
      <c r="T83" s="52"/>
    </row>
    <row r="84" spans="1:20" s="18" customFormat="1" ht="18.75" x14ac:dyDescent="0.3">
      <c r="A84" s="23"/>
      <c r="B84" s="24" t="s">
        <v>43</v>
      </c>
      <c r="C84" s="25">
        <v>33</v>
      </c>
      <c r="D84" s="25">
        <v>77</v>
      </c>
      <c r="E84" s="25">
        <f>SUM(C84:D84)</f>
        <v>110</v>
      </c>
      <c r="F84" s="25"/>
      <c r="G84" s="25"/>
      <c r="H84" s="25"/>
      <c r="I84" s="25"/>
      <c r="J84" s="25"/>
      <c r="K84" s="25"/>
      <c r="L84" s="25"/>
      <c r="M84" s="25"/>
      <c r="N84" s="25"/>
      <c r="O84" s="25">
        <f t="shared" si="33"/>
        <v>33</v>
      </c>
      <c r="P84" s="25">
        <f t="shared" si="33"/>
        <v>77</v>
      </c>
      <c r="Q84" s="25">
        <f>O84+P84</f>
        <v>110</v>
      </c>
      <c r="R84" s="24">
        <v>4</v>
      </c>
    </row>
    <row r="85" spans="1:20" s="18" customFormat="1" ht="18.75" x14ac:dyDescent="0.3">
      <c r="A85" s="23"/>
      <c r="B85" s="24" t="s">
        <v>96</v>
      </c>
      <c r="C85" s="25">
        <f>19+12+47+2</f>
        <v>80</v>
      </c>
      <c r="D85" s="25">
        <f>65+20+172+1</f>
        <v>258</v>
      </c>
      <c r="E85" s="25">
        <f>SUM(C85:D85)</f>
        <v>338</v>
      </c>
      <c r="F85" s="25"/>
      <c r="G85" s="25"/>
      <c r="H85" s="25"/>
      <c r="I85" s="25"/>
      <c r="J85" s="25"/>
      <c r="K85" s="25"/>
      <c r="L85" s="25"/>
      <c r="M85" s="25"/>
      <c r="N85" s="25"/>
      <c r="O85" s="25">
        <f t="shared" si="33"/>
        <v>80</v>
      </c>
      <c r="P85" s="25">
        <f t="shared" si="33"/>
        <v>258</v>
      </c>
      <c r="Q85" s="25">
        <f>O85+P85</f>
        <v>338</v>
      </c>
      <c r="R85" s="24">
        <v>8</v>
      </c>
      <c r="T85" s="52"/>
    </row>
    <row r="86" spans="1:20" s="18" customFormat="1" ht="18.75" x14ac:dyDescent="0.3">
      <c r="A86" s="23"/>
      <c r="B86" s="24" t="s">
        <v>38</v>
      </c>
      <c r="C86" s="25">
        <v>19</v>
      </c>
      <c r="D86" s="25">
        <v>74</v>
      </c>
      <c r="E86" s="25">
        <f t="shared" ref="E86:E126" si="34">SUM(C86:D86)</f>
        <v>93</v>
      </c>
      <c r="F86" s="25"/>
      <c r="G86" s="25"/>
      <c r="H86" s="25"/>
      <c r="I86" s="25"/>
      <c r="J86" s="25"/>
      <c r="K86" s="25"/>
      <c r="L86" s="25"/>
      <c r="M86" s="25"/>
      <c r="N86" s="25"/>
      <c r="O86" s="25">
        <f t="shared" si="31"/>
        <v>19</v>
      </c>
      <c r="P86" s="25">
        <f t="shared" si="31"/>
        <v>74</v>
      </c>
      <c r="Q86" s="25">
        <f t="shared" si="32"/>
        <v>93</v>
      </c>
      <c r="R86" s="24">
        <v>4</v>
      </c>
    </row>
    <row r="87" spans="1:20" s="18" customFormat="1" ht="18.75" x14ac:dyDescent="0.3">
      <c r="A87" s="23"/>
      <c r="B87" s="24" t="s">
        <v>47</v>
      </c>
      <c r="C87" s="25">
        <v>21</v>
      </c>
      <c r="D87" s="25">
        <v>97</v>
      </c>
      <c r="E87" s="25">
        <f>SUM(C87:D87)</f>
        <v>118</v>
      </c>
      <c r="F87" s="25"/>
      <c r="G87" s="25"/>
      <c r="H87" s="25"/>
      <c r="I87" s="25"/>
      <c r="J87" s="25"/>
      <c r="K87" s="25"/>
      <c r="L87" s="25"/>
      <c r="M87" s="25"/>
      <c r="N87" s="25"/>
      <c r="O87" s="25">
        <f>C87+F87+I87+L87</f>
        <v>21</v>
      </c>
      <c r="P87" s="25">
        <f>D87+G87+J87+M87</f>
        <v>97</v>
      </c>
      <c r="Q87" s="25">
        <f>O87+P87</f>
        <v>118</v>
      </c>
      <c r="R87" s="24">
        <v>4</v>
      </c>
    </row>
    <row r="88" spans="1:20" s="18" customFormat="1" ht="18.75" x14ac:dyDescent="0.3">
      <c r="A88" s="23"/>
      <c r="B88" s="24" t="s">
        <v>126</v>
      </c>
      <c r="C88" s="25"/>
      <c r="D88" s="25"/>
      <c r="E88" s="25"/>
      <c r="F88" s="25"/>
      <c r="G88" s="25"/>
      <c r="H88" s="25"/>
      <c r="I88" s="25">
        <v>1</v>
      </c>
      <c r="J88" s="25">
        <v>1</v>
      </c>
      <c r="K88" s="25">
        <f>SUM(I88:J88)</f>
        <v>2</v>
      </c>
      <c r="L88" s="25"/>
      <c r="M88" s="25"/>
      <c r="N88" s="25"/>
      <c r="O88" s="25">
        <f t="shared" ref="O88" si="35">C88+F88+I88+L88</f>
        <v>1</v>
      </c>
      <c r="P88" s="25">
        <f t="shared" ref="P88" si="36">D88+G88+J88+M88</f>
        <v>1</v>
      </c>
      <c r="Q88" s="25">
        <f t="shared" ref="Q88" si="37">O88+P88</f>
        <v>2</v>
      </c>
      <c r="R88" s="24">
        <v>4</v>
      </c>
    </row>
    <row r="89" spans="1:20" s="18" customFormat="1" ht="18.75" x14ac:dyDescent="0.3">
      <c r="A89" s="23"/>
      <c r="B89" s="24" t="s">
        <v>89</v>
      </c>
      <c r="C89" s="25">
        <v>44</v>
      </c>
      <c r="D89" s="25">
        <v>15</v>
      </c>
      <c r="E89" s="25">
        <f t="shared" si="34"/>
        <v>59</v>
      </c>
      <c r="F89" s="25"/>
      <c r="G89" s="25"/>
      <c r="H89" s="25"/>
      <c r="I89" s="25"/>
      <c r="J89" s="25"/>
      <c r="K89" s="25"/>
      <c r="L89" s="25"/>
      <c r="M89" s="25"/>
      <c r="N89" s="25"/>
      <c r="O89" s="25">
        <f t="shared" si="31"/>
        <v>44</v>
      </c>
      <c r="P89" s="25">
        <f t="shared" si="31"/>
        <v>15</v>
      </c>
      <c r="Q89" s="25">
        <f t="shared" si="32"/>
        <v>59</v>
      </c>
      <c r="R89" s="24">
        <v>2</v>
      </c>
    </row>
    <row r="90" spans="1:20" s="18" customFormat="1" ht="18.75" x14ac:dyDescent="0.3">
      <c r="A90" s="23"/>
      <c r="B90" s="24" t="s">
        <v>90</v>
      </c>
      <c r="C90" s="25">
        <v>257</v>
      </c>
      <c r="D90" s="25">
        <v>49</v>
      </c>
      <c r="E90" s="25">
        <f t="shared" si="34"/>
        <v>306</v>
      </c>
      <c r="F90" s="25"/>
      <c r="G90" s="25"/>
      <c r="H90" s="25"/>
      <c r="I90" s="25"/>
      <c r="J90" s="25"/>
      <c r="K90" s="25"/>
      <c r="L90" s="25"/>
      <c r="M90" s="25"/>
      <c r="N90" s="25"/>
      <c r="O90" s="25">
        <f t="shared" si="31"/>
        <v>257</v>
      </c>
      <c r="P90" s="25">
        <f t="shared" si="31"/>
        <v>49</v>
      </c>
      <c r="Q90" s="25">
        <f t="shared" si="32"/>
        <v>306</v>
      </c>
      <c r="R90" s="24">
        <v>2</v>
      </c>
    </row>
    <row r="91" spans="1:20" s="18" customFormat="1" ht="18.75" x14ac:dyDescent="0.3">
      <c r="A91" s="23"/>
      <c r="B91" s="24" t="s">
        <v>91</v>
      </c>
      <c r="C91" s="25">
        <v>181</v>
      </c>
      <c r="D91" s="25">
        <v>86</v>
      </c>
      <c r="E91" s="25">
        <f t="shared" si="34"/>
        <v>267</v>
      </c>
      <c r="F91" s="25"/>
      <c r="G91" s="25"/>
      <c r="H91" s="25"/>
      <c r="I91" s="25"/>
      <c r="J91" s="25"/>
      <c r="K91" s="25"/>
      <c r="L91" s="25"/>
      <c r="M91" s="25"/>
      <c r="N91" s="25"/>
      <c r="O91" s="25">
        <f t="shared" si="31"/>
        <v>181</v>
      </c>
      <c r="P91" s="25">
        <f t="shared" si="31"/>
        <v>86</v>
      </c>
      <c r="Q91" s="25">
        <f t="shared" si="32"/>
        <v>267</v>
      </c>
      <c r="R91" s="24">
        <v>5</v>
      </c>
      <c r="T91" s="52"/>
    </row>
    <row r="92" spans="1:20" s="18" customFormat="1" ht="18.75" x14ac:dyDescent="0.3">
      <c r="A92" s="23"/>
      <c r="B92" s="24" t="s">
        <v>92</v>
      </c>
      <c r="C92" s="25">
        <v>340</v>
      </c>
      <c r="D92" s="25">
        <v>89</v>
      </c>
      <c r="E92" s="25">
        <f t="shared" si="34"/>
        <v>429</v>
      </c>
      <c r="F92" s="25"/>
      <c r="G92" s="25"/>
      <c r="H92" s="25"/>
      <c r="I92" s="25"/>
      <c r="J92" s="25"/>
      <c r="K92" s="25"/>
      <c r="L92" s="25"/>
      <c r="M92" s="25"/>
      <c r="N92" s="25"/>
      <c r="O92" s="25">
        <f t="shared" si="31"/>
        <v>340</v>
      </c>
      <c r="P92" s="25">
        <f t="shared" si="31"/>
        <v>89</v>
      </c>
      <c r="Q92" s="25">
        <f t="shared" si="32"/>
        <v>429</v>
      </c>
      <c r="R92" s="24">
        <v>4</v>
      </c>
    </row>
    <row r="93" spans="1:20" s="18" customFormat="1" ht="18.75" x14ac:dyDescent="0.3">
      <c r="A93" s="23"/>
      <c r="B93" s="24" t="s">
        <v>52</v>
      </c>
      <c r="C93" s="25">
        <v>21</v>
      </c>
      <c r="D93" s="25">
        <v>52</v>
      </c>
      <c r="E93" s="25">
        <f t="shared" si="34"/>
        <v>73</v>
      </c>
      <c r="F93" s="25"/>
      <c r="G93" s="25"/>
      <c r="H93" s="25"/>
      <c r="I93" s="25"/>
      <c r="J93" s="25"/>
      <c r="K93" s="25"/>
      <c r="L93" s="25"/>
      <c r="M93" s="25"/>
      <c r="N93" s="25"/>
      <c r="O93" s="25">
        <f t="shared" si="31"/>
        <v>21</v>
      </c>
      <c r="P93" s="25">
        <f t="shared" si="31"/>
        <v>52</v>
      </c>
      <c r="Q93" s="25">
        <f t="shared" si="32"/>
        <v>73</v>
      </c>
      <c r="R93" s="24">
        <v>4</v>
      </c>
    </row>
    <row r="94" spans="1:20" s="18" customFormat="1" ht="18.75" x14ac:dyDescent="0.3">
      <c r="A94" s="23"/>
      <c r="B94" s="24" t="s">
        <v>97</v>
      </c>
      <c r="C94" s="25">
        <v>254</v>
      </c>
      <c r="D94" s="25">
        <v>89</v>
      </c>
      <c r="E94" s="25">
        <f t="shared" si="34"/>
        <v>343</v>
      </c>
      <c r="F94" s="25"/>
      <c r="G94" s="25"/>
      <c r="H94" s="25"/>
      <c r="I94" s="25"/>
      <c r="J94" s="25"/>
      <c r="K94" s="25"/>
      <c r="L94" s="25"/>
      <c r="M94" s="25"/>
      <c r="N94" s="25"/>
      <c r="O94" s="25">
        <f t="shared" si="31"/>
        <v>254</v>
      </c>
      <c r="P94" s="25">
        <f t="shared" si="31"/>
        <v>89</v>
      </c>
      <c r="Q94" s="25">
        <f t="shared" si="32"/>
        <v>343</v>
      </c>
      <c r="R94" s="24">
        <v>4</v>
      </c>
    </row>
    <row r="95" spans="1:20" s="18" customFormat="1" ht="18.75" x14ac:dyDescent="0.3">
      <c r="A95" s="23"/>
      <c r="B95" s="24" t="s">
        <v>127</v>
      </c>
      <c r="C95" s="25"/>
      <c r="D95" s="25"/>
      <c r="E95" s="25"/>
      <c r="F95" s="25"/>
      <c r="G95" s="25"/>
      <c r="H95" s="25"/>
      <c r="I95" s="25">
        <v>12</v>
      </c>
      <c r="J95" s="25">
        <v>1</v>
      </c>
      <c r="K95" s="25">
        <f t="shared" ref="K95" si="38">SUM(I95:J95)</f>
        <v>13</v>
      </c>
      <c r="L95" s="25"/>
      <c r="M95" s="25"/>
      <c r="N95" s="25"/>
      <c r="O95" s="25">
        <f t="shared" ref="O95" si="39">C95+F95+I95+L95</f>
        <v>12</v>
      </c>
      <c r="P95" s="25">
        <f t="shared" ref="P95" si="40">D95+G95+J95+M95</f>
        <v>1</v>
      </c>
      <c r="Q95" s="25">
        <f t="shared" ref="Q95" si="41">O95+P95</f>
        <v>13</v>
      </c>
      <c r="R95" s="24">
        <v>4</v>
      </c>
    </row>
    <row r="96" spans="1:20" s="18" customFormat="1" ht="18.75" x14ac:dyDescent="0.3">
      <c r="A96" s="23"/>
      <c r="B96" s="24" t="s">
        <v>124</v>
      </c>
      <c r="C96" s="25">
        <v>27</v>
      </c>
      <c r="D96" s="25">
        <v>59</v>
      </c>
      <c r="E96" s="25">
        <f t="shared" si="34"/>
        <v>86</v>
      </c>
      <c r="F96" s="25"/>
      <c r="G96" s="25"/>
      <c r="H96" s="25"/>
      <c r="I96" s="25"/>
      <c r="J96" s="25"/>
      <c r="K96" s="25"/>
      <c r="L96" s="25"/>
      <c r="M96" s="25"/>
      <c r="N96" s="25"/>
      <c r="O96" s="25">
        <f t="shared" si="31"/>
        <v>27</v>
      </c>
      <c r="P96" s="25">
        <f t="shared" si="31"/>
        <v>59</v>
      </c>
      <c r="Q96" s="25">
        <f t="shared" si="32"/>
        <v>86</v>
      </c>
      <c r="R96" s="24">
        <v>4</v>
      </c>
    </row>
    <row r="97" spans="1:20" s="18" customFormat="1" ht="18.75" x14ac:dyDescent="0.3">
      <c r="A97" s="23"/>
      <c r="B97" s="24" t="s">
        <v>98</v>
      </c>
      <c r="C97" s="25">
        <v>28</v>
      </c>
      <c r="D97" s="25">
        <v>91</v>
      </c>
      <c r="E97" s="25">
        <f t="shared" si="34"/>
        <v>119</v>
      </c>
      <c r="F97" s="25"/>
      <c r="G97" s="25"/>
      <c r="H97" s="25"/>
      <c r="I97" s="25"/>
      <c r="J97" s="25"/>
      <c r="K97" s="25"/>
      <c r="L97" s="25"/>
      <c r="M97" s="25"/>
      <c r="N97" s="25"/>
      <c r="O97" s="25">
        <f t="shared" si="31"/>
        <v>28</v>
      </c>
      <c r="P97" s="25">
        <f t="shared" si="31"/>
        <v>91</v>
      </c>
      <c r="Q97" s="25">
        <f t="shared" si="32"/>
        <v>119</v>
      </c>
      <c r="R97" s="24">
        <v>4</v>
      </c>
    </row>
    <row r="98" spans="1:20" s="18" customFormat="1" ht="18.75" x14ac:dyDescent="0.3">
      <c r="A98" s="23"/>
      <c r="B98" s="24" t="s">
        <v>99</v>
      </c>
      <c r="C98" s="25">
        <v>24</v>
      </c>
      <c r="D98" s="25">
        <v>69</v>
      </c>
      <c r="E98" s="25">
        <f t="shared" si="34"/>
        <v>93</v>
      </c>
      <c r="F98" s="25"/>
      <c r="G98" s="25"/>
      <c r="H98" s="25"/>
      <c r="I98" s="25"/>
      <c r="J98" s="25"/>
      <c r="K98" s="25"/>
      <c r="L98" s="25"/>
      <c r="M98" s="25"/>
      <c r="N98" s="25"/>
      <c r="O98" s="25">
        <f>C98+F98+I98+L98</f>
        <v>24</v>
      </c>
      <c r="P98" s="25">
        <f t="shared" si="31"/>
        <v>69</v>
      </c>
      <c r="Q98" s="25">
        <f t="shared" si="32"/>
        <v>93</v>
      </c>
      <c r="R98" s="24">
        <v>4</v>
      </c>
    </row>
    <row r="99" spans="1:20" s="18" customFormat="1" ht="18.75" x14ac:dyDescent="0.3">
      <c r="A99" s="23"/>
      <c r="B99" s="24" t="s">
        <v>123</v>
      </c>
      <c r="C99" s="25">
        <v>32</v>
      </c>
      <c r="D99" s="25">
        <v>185</v>
      </c>
      <c r="E99" s="25">
        <f t="shared" ref="E99" si="42">SUM(C99:D99)</f>
        <v>217</v>
      </c>
      <c r="F99" s="25"/>
      <c r="G99" s="25"/>
      <c r="H99" s="25"/>
      <c r="I99" s="25"/>
      <c r="J99" s="25"/>
      <c r="K99" s="25"/>
      <c r="L99" s="25"/>
      <c r="M99" s="25"/>
      <c r="N99" s="25"/>
      <c r="O99" s="25">
        <f t="shared" ref="O99" si="43">C99+F99+I99+L99</f>
        <v>32</v>
      </c>
      <c r="P99" s="25">
        <f t="shared" ref="P99" si="44">D99+G99+J99+M99</f>
        <v>185</v>
      </c>
      <c r="Q99" s="25">
        <f t="shared" ref="Q99" si="45">O99+P99</f>
        <v>217</v>
      </c>
      <c r="R99" s="24">
        <v>7</v>
      </c>
      <c r="T99" s="52"/>
    </row>
    <row r="100" spans="1:20" s="18" customFormat="1" ht="18.75" x14ac:dyDescent="0.3">
      <c r="A100" s="23"/>
      <c r="B100" s="24" t="s">
        <v>100</v>
      </c>
      <c r="C100" s="25">
        <v>40</v>
      </c>
      <c r="D100" s="25">
        <v>219</v>
      </c>
      <c r="E100" s="25">
        <f t="shared" si="34"/>
        <v>259</v>
      </c>
      <c r="F100" s="25"/>
      <c r="G100" s="25"/>
      <c r="H100" s="25"/>
      <c r="I100" s="25">
        <v>8</v>
      </c>
      <c r="J100" s="25">
        <v>25</v>
      </c>
      <c r="K100" s="25">
        <f t="shared" ref="K100" si="46">SUM(I100:J100)</f>
        <v>33</v>
      </c>
      <c r="L100" s="25"/>
      <c r="M100" s="25"/>
      <c r="N100" s="25"/>
      <c r="O100" s="25">
        <f t="shared" si="31"/>
        <v>48</v>
      </c>
      <c r="P100" s="25">
        <f t="shared" si="31"/>
        <v>244</v>
      </c>
      <c r="Q100" s="25">
        <f t="shared" si="32"/>
        <v>292</v>
      </c>
      <c r="R100" s="24">
        <v>7</v>
      </c>
    </row>
    <row r="101" spans="1:20" s="18" customFormat="1" ht="18.75" x14ac:dyDescent="0.3">
      <c r="A101" s="23"/>
      <c r="B101" s="24" t="s">
        <v>101</v>
      </c>
      <c r="C101" s="25">
        <v>4</v>
      </c>
      <c r="D101" s="25">
        <v>3</v>
      </c>
      <c r="E101" s="25">
        <f t="shared" si="34"/>
        <v>7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>
        <f t="shared" si="31"/>
        <v>4</v>
      </c>
      <c r="P101" s="25">
        <f t="shared" si="31"/>
        <v>3</v>
      </c>
      <c r="Q101" s="25">
        <f t="shared" si="32"/>
        <v>7</v>
      </c>
      <c r="R101" s="24">
        <v>2</v>
      </c>
    </row>
    <row r="102" spans="1:20" s="15" customFormat="1" x14ac:dyDescent="0.35">
      <c r="A102" s="26" t="s">
        <v>102</v>
      </c>
      <c r="B102" s="27"/>
      <c r="C102" s="28">
        <f>SUM(C81:C101)</f>
        <v>1643</v>
      </c>
      <c r="D102" s="28">
        <f>SUM(D81:D101)</f>
        <v>1639</v>
      </c>
      <c r="E102" s="28">
        <f>SUM(C102:D102)</f>
        <v>3282</v>
      </c>
      <c r="F102" s="28"/>
      <c r="G102" s="28"/>
      <c r="H102" s="28"/>
      <c r="I102" s="28">
        <f>SUM(I81:I101)</f>
        <v>132</v>
      </c>
      <c r="J102" s="28">
        <f>SUM(J81:J101)</f>
        <v>220</v>
      </c>
      <c r="K102" s="28">
        <f>SUM(I102:J102)</f>
        <v>352</v>
      </c>
      <c r="L102" s="28"/>
      <c r="M102" s="28"/>
      <c r="N102" s="28"/>
      <c r="O102" s="28">
        <f>C102+F102+I102+L102</f>
        <v>1775</v>
      </c>
      <c r="P102" s="28">
        <f t="shared" si="31"/>
        <v>1859</v>
      </c>
      <c r="Q102" s="28">
        <f t="shared" si="32"/>
        <v>3634</v>
      </c>
      <c r="R102" s="27"/>
      <c r="T102" s="53"/>
    </row>
    <row r="103" spans="1:20" s="15" customFormat="1" x14ac:dyDescent="0.35">
      <c r="A103" s="29" t="s">
        <v>19</v>
      </c>
      <c r="B103" s="30"/>
      <c r="C103" s="31"/>
      <c r="D103" s="31"/>
      <c r="E103" s="25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0"/>
    </row>
    <row r="104" spans="1:20" s="18" customFormat="1" ht="18.75" x14ac:dyDescent="0.3">
      <c r="A104" s="23"/>
      <c r="B104" s="24" t="s">
        <v>129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>
        <v>16</v>
      </c>
      <c r="M104" s="25">
        <v>10</v>
      </c>
      <c r="N104" s="25">
        <f>SUM(L104:M104)</f>
        <v>26</v>
      </c>
      <c r="O104" s="25">
        <f>C104+F104+I104+L104</f>
        <v>16</v>
      </c>
      <c r="P104" s="25">
        <f>D104+G104+J104+M104</f>
        <v>10</v>
      </c>
      <c r="Q104" s="25">
        <f t="shared" si="32"/>
        <v>26</v>
      </c>
      <c r="R104" s="24">
        <v>2</v>
      </c>
    </row>
    <row r="105" spans="1:20" s="18" customFormat="1" ht="18.75" x14ac:dyDescent="0.3">
      <c r="A105" s="23"/>
      <c r="B105" s="24" t="s">
        <v>103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>
        <v>6</v>
      </c>
      <c r="M105" s="25">
        <v>1</v>
      </c>
      <c r="N105" s="25">
        <f t="shared" ref="N105" si="47">SUM(L105:M105)</f>
        <v>7</v>
      </c>
      <c r="O105" s="25">
        <f t="shared" si="31"/>
        <v>6</v>
      </c>
      <c r="P105" s="25">
        <f t="shared" si="31"/>
        <v>1</v>
      </c>
      <c r="Q105" s="25">
        <f t="shared" si="32"/>
        <v>7</v>
      </c>
      <c r="R105" s="24">
        <v>1</v>
      </c>
    </row>
    <row r="106" spans="1:20" s="15" customFormat="1" x14ac:dyDescent="0.35">
      <c r="A106" s="26" t="s">
        <v>105</v>
      </c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>
        <f>SUM(L104:L105)</f>
        <v>22</v>
      </c>
      <c r="M106" s="28">
        <f>SUM(M104:M105)</f>
        <v>11</v>
      </c>
      <c r="N106" s="28">
        <f>SUM(L106:M106)</f>
        <v>33</v>
      </c>
      <c r="O106" s="28">
        <f t="shared" si="31"/>
        <v>22</v>
      </c>
      <c r="P106" s="28">
        <f t="shared" si="31"/>
        <v>11</v>
      </c>
      <c r="Q106" s="28">
        <f t="shared" si="32"/>
        <v>33</v>
      </c>
      <c r="R106" s="27"/>
    </row>
    <row r="107" spans="1:20" s="15" customFormat="1" x14ac:dyDescent="0.35">
      <c r="A107" s="29" t="s">
        <v>21</v>
      </c>
      <c r="B107" s="30"/>
      <c r="C107" s="31"/>
      <c r="D107" s="31"/>
      <c r="E107" s="25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0"/>
    </row>
    <row r="108" spans="1:20" s="18" customFormat="1" ht="18.75" x14ac:dyDescent="0.3">
      <c r="A108" s="23"/>
      <c r="B108" s="24" t="s">
        <v>80</v>
      </c>
      <c r="C108" s="25"/>
      <c r="D108" s="25">
        <v>1</v>
      </c>
      <c r="E108" s="25">
        <f t="shared" si="34"/>
        <v>1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>
        <f>C108+F108+I108+L108</f>
        <v>0</v>
      </c>
      <c r="P108" s="25">
        <f t="shared" si="31"/>
        <v>1</v>
      </c>
      <c r="Q108" s="25">
        <f t="shared" si="32"/>
        <v>1</v>
      </c>
      <c r="R108" s="24">
        <v>3</v>
      </c>
      <c r="T108" s="52"/>
    </row>
    <row r="109" spans="1:20" s="18" customFormat="1" ht="18.75" x14ac:dyDescent="0.3">
      <c r="A109" s="23"/>
      <c r="B109" s="24" t="s">
        <v>119</v>
      </c>
      <c r="C109" s="25">
        <v>16</v>
      </c>
      <c r="D109" s="25">
        <v>30</v>
      </c>
      <c r="E109" s="25">
        <f t="shared" ref="E109" si="48">SUM(C109:D109)</f>
        <v>46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>
        <f t="shared" ref="O109" si="49">C109+F109+I109+L109</f>
        <v>16</v>
      </c>
      <c r="P109" s="25">
        <f t="shared" ref="P109" si="50">D109+G109+J109+M109</f>
        <v>30</v>
      </c>
      <c r="Q109" s="25">
        <f t="shared" ref="Q109" si="51">O109+P109</f>
        <v>46</v>
      </c>
      <c r="R109" s="24">
        <v>8</v>
      </c>
      <c r="T109" s="52"/>
    </row>
    <row r="110" spans="1:20" s="18" customFormat="1" ht="18.75" x14ac:dyDescent="0.3">
      <c r="A110" s="23"/>
      <c r="B110" s="24" t="s">
        <v>118</v>
      </c>
      <c r="C110" s="25">
        <v>9</v>
      </c>
      <c r="D110" s="25">
        <v>18</v>
      </c>
      <c r="E110" s="25">
        <f t="shared" ref="E110" si="52">SUM(C110:D110)</f>
        <v>27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>
        <f t="shared" ref="O110" si="53">C110+F110+I110+L110</f>
        <v>9</v>
      </c>
      <c r="P110" s="25">
        <f t="shared" ref="P110" si="54">D110+G110+J110+M110</f>
        <v>18</v>
      </c>
      <c r="Q110" s="25">
        <f t="shared" ref="Q110" si="55">O110+P110</f>
        <v>27</v>
      </c>
      <c r="R110" s="24">
        <v>8</v>
      </c>
    </row>
    <row r="111" spans="1:20" s="18" customFormat="1" ht="18.75" x14ac:dyDescent="0.3">
      <c r="A111" s="23"/>
      <c r="B111" s="24" t="s">
        <v>84</v>
      </c>
      <c r="C111" s="25">
        <v>9</v>
      </c>
      <c r="D111" s="25">
        <v>44</v>
      </c>
      <c r="E111" s="25">
        <f t="shared" si="34"/>
        <v>53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>
        <f t="shared" si="31"/>
        <v>9</v>
      </c>
      <c r="P111" s="25">
        <f t="shared" si="31"/>
        <v>44</v>
      </c>
      <c r="Q111" s="25">
        <f t="shared" si="32"/>
        <v>53</v>
      </c>
      <c r="R111" s="24">
        <v>3</v>
      </c>
    </row>
    <row r="112" spans="1:20" s="18" customFormat="1" ht="18.75" x14ac:dyDescent="0.3">
      <c r="A112" s="23"/>
      <c r="B112" s="24" t="s">
        <v>40</v>
      </c>
      <c r="C112" s="25">
        <v>6</v>
      </c>
      <c r="D112" s="25">
        <v>63</v>
      </c>
      <c r="E112" s="25">
        <f t="shared" si="34"/>
        <v>69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>
        <f t="shared" si="31"/>
        <v>6</v>
      </c>
      <c r="P112" s="25">
        <f t="shared" si="31"/>
        <v>63</v>
      </c>
      <c r="Q112" s="25">
        <f t="shared" si="32"/>
        <v>69</v>
      </c>
      <c r="R112" s="24">
        <v>1</v>
      </c>
      <c r="T112" s="52"/>
    </row>
    <row r="113" spans="1:20" s="18" customFormat="1" ht="18.75" x14ac:dyDescent="0.3">
      <c r="A113" s="23"/>
      <c r="B113" s="24" t="s">
        <v>85</v>
      </c>
      <c r="C113" s="25">
        <v>28</v>
      </c>
      <c r="D113" s="25">
        <v>30</v>
      </c>
      <c r="E113" s="25">
        <f t="shared" si="34"/>
        <v>58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>
        <f t="shared" si="31"/>
        <v>28</v>
      </c>
      <c r="P113" s="25">
        <f t="shared" si="31"/>
        <v>30</v>
      </c>
      <c r="Q113" s="25">
        <f t="shared" si="32"/>
        <v>58</v>
      </c>
      <c r="R113" s="24">
        <v>4</v>
      </c>
      <c r="T113" s="52"/>
    </row>
    <row r="114" spans="1:20" s="18" customFormat="1" ht="18.75" x14ac:dyDescent="0.3">
      <c r="A114" s="23"/>
      <c r="B114" s="24" t="s">
        <v>44</v>
      </c>
      <c r="C114" s="25">
        <v>2</v>
      </c>
      <c r="D114" s="25">
        <v>5</v>
      </c>
      <c r="E114" s="25">
        <f t="shared" si="34"/>
        <v>7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>
        <f t="shared" si="31"/>
        <v>2</v>
      </c>
      <c r="P114" s="25">
        <f t="shared" si="31"/>
        <v>5</v>
      </c>
      <c r="Q114" s="25">
        <f t="shared" si="32"/>
        <v>7</v>
      </c>
      <c r="R114" s="24">
        <v>4</v>
      </c>
    </row>
    <row r="115" spans="1:20" s="18" customFormat="1" ht="18.75" x14ac:dyDescent="0.3">
      <c r="A115" s="23"/>
      <c r="B115" s="24" t="s">
        <v>55</v>
      </c>
      <c r="C115" s="25">
        <v>41</v>
      </c>
      <c r="D115" s="25">
        <v>171</v>
      </c>
      <c r="E115" s="25">
        <f t="shared" si="34"/>
        <v>212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>
        <f t="shared" si="31"/>
        <v>41</v>
      </c>
      <c r="P115" s="25">
        <f t="shared" si="31"/>
        <v>171</v>
      </c>
      <c r="Q115" s="25">
        <f t="shared" si="32"/>
        <v>212</v>
      </c>
      <c r="R115" s="24">
        <v>2</v>
      </c>
    </row>
    <row r="116" spans="1:20" s="18" customFormat="1" ht="18.75" x14ac:dyDescent="0.3">
      <c r="A116" s="23"/>
      <c r="B116" s="24" t="s">
        <v>123</v>
      </c>
      <c r="C116" s="25">
        <v>15</v>
      </c>
      <c r="D116" s="25">
        <v>35</v>
      </c>
      <c r="E116" s="25">
        <f t="shared" ref="E116" si="56">SUM(C116:D116)</f>
        <v>50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>
        <f t="shared" ref="O116" si="57">C116+F116+I116+L116</f>
        <v>15</v>
      </c>
      <c r="P116" s="25">
        <f t="shared" ref="P116" si="58">D116+G116+J116+M116</f>
        <v>35</v>
      </c>
      <c r="Q116" s="25">
        <f t="shared" ref="Q116" si="59">O116+P116</f>
        <v>50</v>
      </c>
      <c r="R116" s="24">
        <v>7</v>
      </c>
      <c r="T116" s="52"/>
    </row>
    <row r="117" spans="1:20" s="18" customFormat="1" ht="18.75" x14ac:dyDescent="0.3">
      <c r="A117" s="23"/>
      <c r="B117" s="24" t="s">
        <v>100</v>
      </c>
      <c r="C117" s="25">
        <v>12</v>
      </c>
      <c r="D117" s="25">
        <v>53</v>
      </c>
      <c r="E117" s="25">
        <f t="shared" si="34"/>
        <v>65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>
        <f t="shared" si="31"/>
        <v>12</v>
      </c>
      <c r="P117" s="25">
        <f t="shared" si="31"/>
        <v>53</v>
      </c>
      <c r="Q117" s="25">
        <f t="shared" si="32"/>
        <v>65</v>
      </c>
      <c r="R117" s="24">
        <v>7</v>
      </c>
    </row>
    <row r="118" spans="1:20" s="15" customFormat="1" x14ac:dyDescent="0.35">
      <c r="A118" s="26" t="s">
        <v>106</v>
      </c>
      <c r="B118" s="27"/>
      <c r="C118" s="28">
        <f>SUM(C108:C117)</f>
        <v>138</v>
      </c>
      <c r="D118" s="28">
        <f>SUM(D108:D117)</f>
        <v>450</v>
      </c>
      <c r="E118" s="28">
        <f t="shared" si="34"/>
        <v>588</v>
      </c>
      <c r="F118" s="28"/>
      <c r="G118" s="28"/>
      <c r="H118" s="28"/>
      <c r="I118" s="28"/>
      <c r="J118" s="28"/>
      <c r="K118" s="28"/>
      <c r="L118" s="28"/>
      <c r="M118" s="28"/>
      <c r="N118" s="28"/>
      <c r="O118" s="28">
        <f t="shared" si="31"/>
        <v>138</v>
      </c>
      <c r="P118" s="28">
        <f t="shared" si="31"/>
        <v>450</v>
      </c>
      <c r="Q118" s="28">
        <f t="shared" si="32"/>
        <v>588</v>
      </c>
      <c r="R118" s="27"/>
      <c r="T118" s="53"/>
    </row>
    <row r="119" spans="1:20" s="15" customFormat="1" x14ac:dyDescent="0.35">
      <c r="A119" s="29" t="s">
        <v>20</v>
      </c>
      <c r="B119" s="30"/>
      <c r="C119" s="31"/>
      <c r="D119" s="31"/>
      <c r="E119" s="25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0"/>
    </row>
    <row r="120" spans="1:20" s="18" customFormat="1" ht="18.75" x14ac:dyDescent="0.3">
      <c r="A120" s="23"/>
      <c r="B120" s="24" t="s">
        <v>122</v>
      </c>
      <c r="C120" s="25">
        <v>20</v>
      </c>
      <c r="D120" s="25">
        <v>46</v>
      </c>
      <c r="E120" s="25">
        <f t="shared" si="34"/>
        <v>66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>
        <f t="shared" si="31"/>
        <v>20</v>
      </c>
      <c r="P120" s="25">
        <f t="shared" si="31"/>
        <v>46</v>
      </c>
      <c r="Q120" s="25">
        <f t="shared" si="32"/>
        <v>66</v>
      </c>
      <c r="R120" s="24">
        <v>3</v>
      </c>
      <c r="T120" s="52"/>
    </row>
    <row r="121" spans="1:20" s="18" customFormat="1" ht="19.5" customHeight="1" x14ac:dyDescent="0.3">
      <c r="A121" s="23"/>
      <c r="B121" s="24" t="s">
        <v>86</v>
      </c>
      <c r="C121" s="25">
        <v>4</v>
      </c>
      <c r="D121" s="25">
        <v>4</v>
      </c>
      <c r="E121" s="25">
        <f t="shared" si="34"/>
        <v>8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>
        <f t="shared" si="31"/>
        <v>4</v>
      </c>
      <c r="P121" s="25">
        <f t="shared" si="31"/>
        <v>4</v>
      </c>
      <c r="Q121" s="25">
        <f t="shared" si="32"/>
        <v>8</v>
      </c>
      <c r="R121" s="24">
        <v>3</v>
      </c>
    </row>
    <row r="122" spans="1:20" s="18" customFormat="1" ht="18.75" x14ac:dyDescent="0.3">
      <c r="A122" s="23"/>
      <c r="B122" s="24" t="s">
        <v>107</v>
      </c>
      <c r="C122" s="25">
        <v>57</v>
      </c>
      <c r="D122" s="25">
        <v>135</v>
      </c>
      <c r="E122" s="25">
        <f t="shared" si="34"/>
        <v>192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>
        <f t="shared" si="31"/>
        <v>57</v>
      </c>
      <c r="P122" s="25">
        <f t="shared" si="31"/>
        <v>135</v>
      </c>
      <c r="Q122" s="25">
        <f t="shared" si="32"/>
        <v>192</v>
      </c>
      <c r="R122" s="24">
        <v>3</v>
      </c>
    </row>
    <row r="123" spans="1:20" s="18" customFormat="1" ht="18.75" x14ac:dyDescent="0.3">
      <c r="A123" s="23"/>
      <c r="B123" s="24" t="s">
        <v>53</v>
      </c>
      <c r="C123" s="25">
        <v>16</v>
      </c>
      <c r="D123" s="25">
        <v>93</v>
      </c>
      <c r="E123" s="25">
        <f t="shared" ref="E123" si="60">SUM(C123:D123)</f>
        <v>109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>
        <f t="shared" ref="O123" si="61">C123+F123+I123+L123</f>
        <v>16</v>
      </c>
      <c r="P123" s="25">
        <f t="shared" ref="P123" si="62">D123+G123+J123+M123</f>
        <v>93</v>
      </c>
      <c r="Q123" s="25">
        <f t="shared" ref="Q123" si="63">O123+P123</f>
        <v>109</v>
      </c>
      <c r="R123" s="24">
        <v>2</v>
      </c>
    </row>
    <row r="124" spans="1:20" s="18" customFormat="1" ht="18.75" x14ac:dyDescent="0.3">
      <c r="A124" s="23"/>
      <c r="B124" s="24" t="s">
        <v>109</v>
      </c>
      <c r="C124" s="25">
        <v>26</v>
      </c>
      <c r="D124" s="25">
        <v>63</v>
      </c>
      <c r="E124" s="25">
        <f>SUM(C124:D124)</f>
        <v>89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>
        <f>C124+F124+I124+L124</f>
        <v>26</v>
      </c>
      <c r="P124" s="25">
        <f>D124+G124+J124+M124</f>
        <v>63</v>
      </c>
      <c r="Q124" s="25">
        <f>O124+P124</f>
        <v>89</v>
      </c>
      <c r="R124" s="24">
        <v>3</v>
      </c>
    </row>
    <row r="125" spans="1:20" s="18" customFormat="1" ht="18.75" x14ac:dyDescent="0.3">
      <c r="A125" s="23"/>
      <c r="B125" s="24" t="s">
        <v>108</v>
      </c>
      <c r="C125" s="25">
        <v>136</v>
      </c>
      <c r="D125" s="25">
        <f>306+15</f>
        <v>321</v>
      </c>
      <c r="E125" s="25">
        <f t="shared" si="34"/>
        <v>457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>
        <f t="shared" si="31"/>
        <v>136</v>
      </c>
      <c r="P125" s="25">
        <f t="shared" si="31"/>
        <v>321</v>
      </c>
      <c r="Q125" s="25">
        <f t="shared" si="32"/>
        <v>457</v>
      </c>
      <c r="R125" s="24">
        <v>3</v>
      </c>
    </row>
    <row r="126" spans="1:20" s="15" customFormat="1" x14ac:dyDescent="0.35">
      <c r="A126" s="26" t="s">
        <v>110</v>
      </c>
      <c r="B126" s="27"/>
      <c r="C126" s="28">
        <f>SUM(C120:C125)</f>
        <v>259</v>
      </c>
      <c r="D126" s="28">
        <f>SUM(D120:D125)</f>
        <v>662</v>
      </c>
      <c r="E126" s="28">
        <f t="shared" si="34"/>
        <v>921</v>
      </c>
      <c r="F126" s="28"/>
      <c r="G126" s="28"/>
      <c r="H126" s="28"/>
      <c r="I126" s="28"/>
      <c r="J126" s="28"/>
      <c r="K126" s="28"/>
      <c r="L126" s="28"/>
      <c r="M126" s="28"/>
      <c r="N126" s="28"/>
      <c r="O126" s="28">
        <f t="shared" si="31"/>
        <v>259</v>
      </c>
      <c r="P126" s="28">
        <f t="shared" si="31"/>
        <v>662</v>
      </c>
      <c r="Q126" s="28">
        <f t="shared" si="32"/>
        <v>921</v>
      </c>
      <c r="R126" s="27"/>
    </row>
    <row r="127" spans="1:20" s="15" customFormat="1" x14ac:dyDescent="0.35">
      <c r="A127" s="29" t="s">
        <v>111</v>
      </c>
      <c r="B127" s="30"/>
      <c r="C127" s="31"/>
      <c r="D127" s="31"/>
      <c r="E127" s="25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0"/>
    </row>
    <row r="128" spans="1:20" s="18" customFormat="1" ht="18.75" x14ac:dyDescent="0.3">
      <c r="A128" s="23"/>
      <c r="B128" s="24" t="s">
        <v>112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>
        <v>3</v>
      </c>
      <c r="M128" s="25">
        <v>4</v>
      </c>
      <c r="N128" s="25">
        <f>SUM(L128:M128)</f>
        <v>7</v>
      </c>
      <c r="O128" s="25">
        <f t="shared" si="31"/>
        <v>3</v>
      </c>
      <c r="P128" s="25">
        <f t="shared" si="31"/>
        <v>4</v>
      </c>
      <c r="Q128" s="25">
        <f t="shared" si="32"/>
        <v>7</v>
      </c>
      <c r="R128" s="24">
        <v>3</v>
      </c>
    </row>
    <row r="129" spans="1:18" s="18" customFormat="1" ht="18.75" x14ac:dyDescent="0.3">
      <c r="A129" s="23"/>
      <c r="B129" s="24" t="s">
        <v>130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>
        <v>5</v>
      </c>
      <c r="M129" s="25">
        <v>5</v>
      </c>
      <c r="N129" s="25">
        <f>SUM(L129:M129)</f>
        <v>10</v>
      </c>
      <c r="O129" s="25">
        <f t="shared" ref="O129" si="64">C129+F129+I129+L129</f>
        <v>5</v>
      </c>
      <c r="P129" s="25">
        <f t="shared" ref="P129" si="65">D129+G129+J129+M129</f>
        <v>5</v>
      </c>
      <c r="Q129" s="25">
        <f t="shared" ref="Q129" si="66">O129+P129</f>
        <v>10</v>
      </c>
      <c r="R129" s="24">
        <v>1</v>
      </c>
    </row>
    <row r="130" spans="1:18" s="18" customFormat="1" ht="18.75" x14ac:dyDescent="0.3">
      <c r="A130" s="23"/>
      <c r="B130" s="24" t="s">
        <v>128</v>
      </c>
      <c r="C130" s="25"/>
      <c r="D130" s="25"/>
      <c r="E130" s="25"/>
      <c r="F130" s="25"/>
      <c r="G130" s="25"/>
      <c r="H130" s="25"/>
      <c r="I130" s="25">
        <v>2</v>
      </c>
      <c r="J130" s="25">
        <v>0</v>
      </c>
      <c r="K130" s="25">
        <f>SUM(I130:J130)</f>
        <v>2</v>
      </c>
      <c r="L130" s="25">
        <v>3</v>
      </c>
      <c r="M130" s="25">
        <v>4</v>
      </c>
      <c r="N130" s="25">
        <f>SUM(L130:M130)</f>
        <v>7</v>
      </c>
      <c r="O130" s="25">
        <f t="shared" ref="O130" si="67">C130+F130+I130+L130</f>
        <v>5</v>
      </c>
      <c r="P130" s="25">
        <f t="shared" ref="P130" si="68">D130+G130+J130+M130</f>
        <v>4</v>
      </c>
      <c r="Q130" s="25">
        <f t="shared" ref="Q130" si="69">O130+P130</f>
        <v>9</v>
      </c>
      <c r="R130" s="24">
        <v>3</v>
      </c>
    </row>
    <row r="131" spans="1:18" s="15" customFormat="1" x14ac:dyDescent="0.35">
      <c r="A131" s="32" t="s">
        <v>113</v>
      </c>
      <c r="B131" s="33"/>
      <c r="C131" s="34"/>
      <c r="D131" s="34"/>
      <c r="E131" s="28"/>
      <c r="F131" s="34"/>
      <c r="G131" s="34"/>
      <c r="H131" s="34"/>
      <c r="I131" s="34">
        <f>SUM(I128:I130)</f>
        <v>2</v>
      </c>
      <c r="J131" s="34">
        <f>SUM(J128:J130)</f>
        <v>0</v>
      </c>
      <c r="K131" s="28">
        <f>SUM(I131:J131)</f>
        <v>2</v>
      </c>
      <c r="L131" s="34">
        <f>SUM(L128:L130)</f>
        <v>11</v>
      </c>
      <c r="M131" s="34">
        <f>SUM(M128:M130)</f>
        <v>13</v>
      </c>
      <c r="N131" s="28">
        <f>SUM(L131:M131)</f>
        <v>24</v>
      </c>
      <c r="O131" s="34">
        <f>SUM(O128:O130)</f>
        <v>13</v>
      </c>
      <c r="P131" s="34">
        <f>SUM(P128:P130)</f>
        <v>13</v>
      </c>
      <c r="Q131" s="34">
        <f t="shared" si="32"/>
        <v>26</v>
      </c>
      <c r="R131" s="33"/>
    </row>
    <row r="132" spans="1:18" s="15" customFormat="1" ht="27" customHeight="1" x14ac:dyDescent="0.35">
      <c r="A132" s="48" t="s">
        <v>33</v>
      </c>
      <c r="B132" s="49"/>
      <c r="C132" s="35">
        <f t="shared" ref="C132:N132" si="70">SUM(C11,C41,C66,C79,C102,C106,C118,C126,C131)</f>
        <v>8374</v>
      </c>
      <c r="D132" s="35">
        <f t="shared" si="70"/>
        <v>14154</v>
      </c>
      <c r="E132" s="35">
        <f t="shared" si="70"/>
        <v>22528</v>
      </c>
      <c r="F132" s="35">
        <f t="shared" si="70"/>
        <v>141</v>
      </c>
      <c r="G132" s="35">
        <f t="shared" si="70"/>
        <v>300</v>
      </c>
      <c r="H132" s="35">
        <f t="shared" si="70"/>
        <v>441</v>
      </c>
      <c r="I132" s="35">
        <f t="shared" si="70"/>
        <v>351</v>
      </c>
      <c r="J132" s="35">
        <f t="shared" si="70"/>
        <v>552</v>
      </c>
      <c r="K132" s="35">
        <f t="shared" si="70"/>
        <v>903</v>
      </c>
      <c r="L132" s="35">
        <f t="shared" si="70"/>
        <v>33</v>
      </c>
      <c r="M132" s="35">
        <f t="shared" si="70"/>
        <v>24</v>
      </c>
      <c r="N132" s="35">
        <f t="shared" si="70"/>
        <v>57</v>
      </c>
      <c r="O132" s="35">
        <f>C132+F132+I132+L132</f>
        <v>8899</v>
      </c>
      <c r="P132" s="35">
        <f>D132+G132+J132+M132</f>
        <v>15030</v>
      </c>
      <c r="Q132" s="35">
        <f>O132+P132</f>
        <v>23929</v>
      </c>
      <c r="R132" s="37"/>
    </row>
  </sheetData>
  <mergeCells count="8">
    <mergeCell ref="A132:B132"/>
    <mergeCell ref="A3:B5"/>
    <mergeCell ref="C3:N3"/>
    <mergeCell ref="O3:Q4"/>
    <mergeCell ref="C4:E4"/>
    <mergeCell ref="F4:H4"/>
    <mergeCell ref="I4:K4"/>
    <mergeCell ref="L4:N4"/>
  </mergeCells>
  <pageMargins left="0.7" right="0.7" top="0.75" bottom="0.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รายงานเผยแพร่ 3</vt:lpstr>
      <vt:lpstr>รายงาน 4</vt:lpstr>
      <vt:lpstr>'รายงาน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มินท์มันตา อาภากานต์</dc:creator>
  <cp:lastModifiedBy>porlin_9@hotmail.com</cp:lastModifiedBy>
  <dcterms:created xsi:type="dcterms:W3CDTF">2015-09-23T02:48:25Z</dcterms:created>
  <dcterms:modified xsi:type="dcterms:W3CDTF">2018-01-04T03:45:14Z</dcterms:modified>
</cp:coreProperties>
</file>